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30"/>
  </bookViews>
  <sheets>
    <sheet name="Маҳаллий бюд." sheetId="1" r:id="rId1"/>
    <sheet name="Мест" sheetId="2" r:id="rId2"/>
  </sheets>
  <definedNames>
    <definedName name="_xlnm.Print_Titles" localSheetId="1">Мест!$B:$C</definedName>
    <definedName name="_xlnm.Print_Area" localSheetId="0">'Маҳаллий бюд.'!$B$1:$P$23</definedName>
    <definedName name="_xlnm.Print_Area" localSheetId="1">Мест!$B$1:$P$37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2" l="1"/>
  <c r="Q33" i="2"/>
  <c r="E32" i="2"/>
  <c r="Q31" i="2"/>
  <c r="Q29" i="2"/>
  <c r="Q27" i="2"/>
  <c r="Q25" i="2"/>
  <c r="O24" i="2"/>
  <c r="Q23" i="2"/>
  <c r="Q21" i="2"/>
  <c r="O20" i="2"/>
  <c r="K20" i="2"/>
  <c r="Q18" i="2"/>
  <c r="K18" i="2"/>
  <c r="Q17" i="2"/>
  <c r="P37" i="2"/>
  <c r="P39" i="2" s="1"/>
  <c r="Q15" i="2"/>
  <c r="Q14" i="2"/>
  <c r="O12" i="2"/>
  <c r="Q12" i="2"/>
  <c r="K12" i="2"/>
  <c r="G12" i="2"/>
  <c r="F11" i="2"/>
  <c r="O10" i="2"/>
  <c r="Q10" i="2"/>
  <c r="K10" i="2"/>
  <c r="G10" i="2"/>
  <c r="J9" i="2"/>
  <c r="F9" i="2"/>
  <c r="O8" i="2"/>
  <c r="Q8" i="2"/>
  <c r="K8" i="2"/>
  <c r="G8" i="2"/>
  <c r="B1" i="2"/>
  <c r="G20" i="2"/>
  <c r="M23" i="1"/>
  <c r="I23" i="1"/>
  <c r="E23" i="1"/>
  <c r="G23" i="1" s="1"/>
  <c r="K22" i="1"/>
  <c r="J22" i="1"/>
  <c r="G22" i="1"/>
  <c r="F22" i="1"/>
  <c r="N22" i="1"/>
  <c r="O21" i="1"/>
  <c r="N21" i="1"/>
  <c r="K21" i="1"/>
  <c r="J21" i="1"/>
  <c r="G21" i="1"/>
  <c r="F21" i="1"/>
  <c r="O20" i="1"/>
  <c r="K20" i="1"/>
  <c r="G20" i="1"/>
  <c r="O19" i="1"/>
  <c r="N19" i="1"/>
  <c r="K19" i="1"/>
  <c r="J19" i="1"/>
  <c r="G19" i="1"/>
  <c r="F19" i="1"/>
  <c r="N18" i="1"/>
  <c r="O18" i="1"/>
  <c r="K18" i="1"/>
  <c r="G18" i="1"/>
  <c r="O17" i="1"/>
  <c r="N17" i="1"/>
  <c r="K17" i="1"/>
  <c r="J17" i="1"/>
  <c r="G17" i="1"/>
  <c r="F17" i="1"/>
  <c r="N16" i="1"/>
  <c r="O16" i="1"/>
  <c r="K16" i="1"/>
  <c r="G16" i="1"/>
  <c r="O15" i="1"/>
  <c r="N15" i="1"/>
  <c r="K15" i="1"/>
  <c r="J15" i="1"/>
  <c r="G15" i="1"/>
  <c r="F15" i="1"/>
  <c r="N14" i="1"/>
  <c r="O14" i="1"/>
  <c r="K14" i="1"/>
  <c r="G14" i="1"/>
  <c r="O13" i="1"/>
  <c r="N13" i="1"/>
  <c r="K13" i="1"/>
  <c r="J13" i="1"/>
  <c r="G13" i="1"/>
  <c r="F13" i="1"/>
  <c r="O12" i="1"/>
  <c r="K12" i="1"/>
  <c r="G12" i="1"/>
  <c r="O11" i="1"/>
  <c r="N11" i="1"/>
  <c r="K11" i="1"/>
  <c r="J11" i="1"/>
  <c r="G11" i="1"/>
  <c r="F11" i="1"/>
  <c r="N10" i="1"/>
  <c r="O10" i="1"/>
  <c r="K10" i="1"/>
  <c r="G10" i="1"/>
  <c r="P23" i="1"/>
  <c r="O9" i="1"/>
  <c r="K9" i="1"/>
  <c r="H23" i="1"/>
  <c r="G9" i="1"/>
  <c r="D23" i="1"/>
  <c r="M37" i="2" l="1"/>
  <c r="K11" i="2"/>
  <c r="F16" i="2"/>
  <c r="N18" i="2"/>
  <c r="Q19" i="2"/>
  <c r="K26" i="2"/>
  <c r="O28" i="2"/>
  <c r="K30" i="2"/>
  <c r="K34" i="2"/>
  <c r="O36" i="2"/>
  <c r="F8" i="2"/>
  <c r="J8" i="2"/>
  <c r="N8" i="2"/>
  <c r="G9" i="2"/>
  <c r="F10" i="2"/>
  <c r="J10" i="2"/>
  <c r="N10" i="2"/>
  <c r="G11" i="2"/>
  <c r="J11" i="2"/>
  <c r="F12" i="2"/>
  <c r="J12" i="2"/>
  <c r="N12" i="2"/>
  <c r="E13" i="2"/>
  <c r="G16" i="2"/>
  <c r="O16" i="2"/>
  <c r="Q16" i="2"/>
  <c r="G18" i="2"/>
  <c r="J18" i="2"/>
  <c r="O18" i="2"/>
  <c r="J20" i="2"/>
  <c r="K22" i="2"/>
  <c r="G24" i="2"/>
  <c r="N24" i="2"/>
  <c r="J26" i="2"/>
  <c r="G28" i="2"/>
  <c r="N28" i="2"/>
  <c r="J30" i="2"/>
  <c r="G36" i="2"/>
  <c r="K9" i="2"/>
  <c r="N20" i="2"/>
  <c r="N31" i="2"/>
  <c r="J31" i="2"/>
  <c r="F31" i="2"/>
  <c r="N29" i="2"/>
  <c r="J29" i="2"/>
  <c r="F29" i="2"/>
  <c r="N27" i="2"/>
  <c r="J27" i="2"/>
  <c r="F27" i="2"/>
  <c r="N25" i="2"/>
  <c r="J25" i="2"/>
  <c r="F25" i="2"/>
  <c r="N23" i="2"/>
  <c r="J23" i="2"/>
  <c r="F23" i="2"/>
  <c r="J21" i="2"/>
  <c r="F21" i="2"/>
  <c r="N19" i="2"/>
  <c r="K19" i="2"/>
  <c r="F19" i="2"/>
  <c r="O17" i="2"/>
  <c r="K15" i="2"/>
  <c r="O9" i="2"/>
  <c r="Q9" i="2"/>
  <c r="N11" i="2"/>
  <c r="Q11" i="2"/>
  <c r="J16" i="2"/>
  <c r="N16" i="2"/>
  <c r="F18" i="2"/>
  <c r="F20" i="2"/>
  <c r="F22" i="2"/>
  <c r="O22" i="2"/>
  <c r="K24" i="2"/>
  <c r="G26" i="2"/>
  <c r="O26" i="2"/>
  <c r="K28" i="2"/>
  <c r="G30" i="2"/>
  <c r="O30" i="2"/>
  <c r="G34" i="2"/>
  <c r="O34" i="2"/>
  <c r="J36" i="2"/>
  <c r="Q20" i="2"/>
  <c r="K21" i="2"/>
  <c r="Q22" i="2"/>
  <c r="K23" i="2"/>
  <c r="Q24" i="2"/>
  <c r="K25" i="2"/>
  <c r="Q26" i="2"/>
  <c r="K27" i="2"/>
  <c r="Q28" i="2"/>
  <c r="K29" i="2"/>
  <c r="Q30" i="2"/>
  <c r="K31" i="2"/>
  <c r="Q32" i="2"/>
  <c r="Q34" i="2"/>
  <c r="Q36" i="2"/>
  <c r="J22" i="2"/>
  <c r="F24" i="2"/>
  <c r="J24" i="2"/>
  <c r="F26" i="2"/>
  <c r="F28" i="2"/>
  <c r="F30" i="2"/>
  <c r="J34" i="2"/>
  <c r="N34" i="2"/>
  <c r="F36" i="2"/>
  <c r="N36" i="2"/>
  <c r="L23" i="1"/>
  <c r="O23" i="1" s="1"/>
  <c r="O22" i="1"/>
  <c r="K23" i="1"/>
  <c r="F12" i="1"/>
  <c r="J12" i="1"/>
  <c r="N12" i="1"/>
  <c r="F16" i="1"/>
  <c r="J16" i="1"/>
  <c r="F18" i="1"/>
  <c r="J18" i="1"/>
  <c r="F20" i="1"/>
  <c r="J20" i="1"/>
  <c r="N20" i="1"/>
  <c r="F10" i="1"/>
  <c r="J10" i="1"/>
  <c r="F14" i="1"/>
  <c r="J14" i="1"/>
  <c r="F9" i="1"/>
  <c r="J9" i="1"/>
  <c r="N9" i="1"/>
  <c r="J23" i="1" l="1"/>
  <c r="O15" i="2"/>
  <c r="N15" i="2"/>
  <c r="G35" i="2"/>
  <c r="F35" i="2"/>
  <c r="N9" i="2"/>
  <c r="G31" i="2"/>
  <c r="O27" i="2"/>
  <c r="E37" i="2"/>
  <c r="O11" i="2"/>
  <c r="M39" i="2"/>
  <c r="G29" i="2"/>
  <c r="O25" i="2"/>
  <c r="G22" i="2"/>
  <c r="K16" i="2"/>
  <c r="F17" i="2"/>
  <c r="G17" i="2"/>
  <c r="O21" i="2"/>
  <c r="N21" i="2"/>
  <c r="G33" i="2"/>
  <c r="F33" i="2"/>
  <c r="D32" i="2"/>
  <c r="K35" i="2"/>
  <c r="J35" i="2"/>
  <c r="G27" i="2"/>
  <c r="O23" i="2"/>
  <c r="O19" i="2"/>
  <c r="J19" i="2"/>
  <c r="I37" i="2"/>
  <c r="Q13" i="2"/>
  <c r="K36" i="2"/>
  <c r="N30" i="2"/>
  <c r="J28" i="2"/>
  <c r="G25" i="2"/>
  <c r="G21" i="2"/>
  <c r="G19" i="2"/>
  <c r="D13" i="2"/>
  <c r="D37" i="2" s="1"/>
  <c r="J17" i="2"/>
  <c r="K17" i="2"/>
  <c r="K33" i="2"/>
  <c r="J33" i="2"/>
  <c r="H32" i="2"/>
  <c r="K32" i="2" s="1"/>
  <c r="O35" i="2"/>
  <c r="N35" i="2"/>
  <c r="G23" i="2"/>
  <c r="N17" i="2"/>
  <c r="N26" i="2"/>
  <c r="F34" i="2"/>
  <c r="H37" i="2"/>
  <c r="O33" i="2"/>
  <c r="N33" i="2"/>
  <c r="L32" i="2"/>
  <c r="O32" i="2" s="1"/>
  <c r="O31" i="2"/>
  <c r="F15" i="2"/>
  <c r="J15" i="2"/>
  <c r="O29" i="2"/>
  <c r="N22" i="2"/>
  <c r="G15" i="2"/>
  <c r="F23" i="1"/>
  <c r="N23" i="1"/>
  <c r="J32" i="2" l="1"/>
  <c r="N32" i="2"/>
  <c r="J13" i="2"/>
  <c r="F13" i="2"/>
  <c r="K13" i="2"/>
  <c r="G32" i="2"/>
  <c r="F32" i="2"/>
  <c r="G13" i="2"/>
  <c r="Q37" i="2"/>
  <c r="I39" i="2"/>
  <c r="K37" i="2"/>
  <c r="J37" i="2"/>
  <c r="G37" i="2"/>
  <c r="E39" i="2"/>
  <c r="F37" i="2"/>
  <c r="L37" i="2"/>
  <c r="O13" i="2"/>
  <c r="N13" i="2"/>
  <c r="O37" i="2" l="1"/>
  <c r="N37" i="2"/>
</calcChain>
</file>

<file path=xl/sharedStrings.xml><?xml version="1.0" encoding="utf-8"?>
<sst xmlns="http://schemas.openxmlformats.org/spreadsheetml/2006/main" count="86" uniqueCount="64">
  <si>
    <t>Хоразм вилояти маҳаллий бюджетига</t>
  </si>
  <si>
    <t>2023 йилда ундирилган солиқ ва тушумлар тўғрисида</t>
  </si>
  <si>
    <t>МАЪЛУМОТ</t>
  </si>
  <si>
    <t>Маҳаллий</t>
  </si>
  <si>
    <t>№</t>
  </si>
  <si>
    <t>Ҳудуд</t>
  </si>
  <si>
    <t>Йил бошидан</t>
  </si>
  <si>
    <t>кунлик тушум</t>
  </si>
  <si>
    <t>Режа</t>
  </si>
  <si>
    <t>Тушум</t>
  </si>
  <si>
    <t>Фарқи</t>
  </si>
  <si>
    <t>%</t>
  </si>
  <si>
    <t>Вилоят бюджети</t>
  </si>
  <si>
    <t>Урганч шаҳар</t>
  </si>
  <si>
    <t>Боғот тумани</t>
  </si>
  <si>
    <t>Гурлан тумани</t>
  </si>
  <si>
    <t>Қўшкўпир тумани</t>
  </si>
  <si>
    <t>Урганч тумани</t>
  </si>
  <si>
    <t>Ҳазорасп тумани</t>
  </si>
  <si>
    <t>Хонқа тумани</t>
  </si>
  <si>
    <t>Шовот тумани</t>
  </si>
  <si>
    <t>Янгиариқ тумани</t>
  </si>
  <si>
    <t>Янгибозор тумани</t>
  </si>
  <si>
    <t>Хива тумани</t>
  </si>
  <si>
    <t>Хива шаҳар</t>
  </si>
  <si>
    <t>Тупроққалъа тумани</t>
  </si>
  <si>
    <t>Жами:</t>
  </si>
  <si>
    <t>Маҳаллий бюджет</t>
  </si>
  <si>
    <t>Даромад турлари</t>
  </si>
  <si>
    <t>режа</t>
  </si>
  <si>
    <t>тушум</t>
  </si>
  <si>
    <t>Юридик шахслардан олинадиган фойда солиғи</t>
  </si>
  <si>
    <t>Корхоналар айланмасидан солиқ</t>
  </si>
  <si>
    <t>Жисмоний шахслардан олинадиган даромад солиғи</t>
  </si>
  <si>
    <t>ЯТТлар учун жисмоний шахслардан олинадиган даромад солиғи</t>
  </si>
  <si>
    <t>Қўшилган қиймат солиғи</t>
  </si>
  <si>
    <t>Акциз солиғи, жами</t>
  </si>
  <si>
    <t>шу жумладан:</t>
  </si>
  <si>
    <t xml:space="preserve"> - ароқ</t>
  </si>
  <si>
    <t xml:space="preserve"> - коньяк</t>
  </si>
  <si>
    <t xml:space="preserve"> - табиий ва бошқа винолар</t>
  </si>
  <si>
    <t xml:space="preserve"> - ўсимлик (пахта) ёғи</t>
  </si>
  <si>
    <t xml:space="preserve">   - бензин, дизел ёқилғиси ва газ реализациясидан солиқ</t>
  </si>
  <si>
    <t xml:space="preserve">   - бошқалар</t>
  </si>
  <si>
    <t>Юридик шахсларнинг мол-мулкига солинадиган солиқ</t>
  </si>
  <si>
    <t>Юридик шахсларнинг ер солиғи</t>
  </si>
  <si>
    <t>Жисмоний шахсларнинг мол-мулкига солинадиган солиқ</t>
  </si>
  <si>
    <t>Жисмоний шахсларнинг ер солиғи</t>
  </si>
  <si>
    <t>Қурилиш материаллари бўйича ер қаъридан фойдаланганлик учун солиқ</t>
  </si>
  <si>
    <t>Сув ресурсларидан фойдаланганлик учун солиқ</t>
  </si>
  <si>
    <t>Давлат божи</t>
  </si>
  <si>
    <t>Жарималар</t>
  </si>
  <si>
    <t>Давлат корхоналарининг фойда солиғи</t>
  </si>
  <si>
    <t>Давлат мулки бўйича ижара тўловлари</t>
  </si>
  <si>
    <t>Йиғимлар</t>
  </si>
  <si>
    <t>Бошқа даромадларда тушумлар</t>
  </si>
  <si>
    <t xml:space="preserve">   - мусодарадан тушган тушумлар</t>
  </si>
  <si>
    <t xml:space="preserve">   - э-аукцион </t>
  </si>
  <si>
    <t xml:space="preserve">   - хусусийлаштириш </t>
  </si>
  <si>
    <t xml:space="preserve">   - бошқа тушумлар</t>
  </si>
  <si>
    <t>ЖАМИ:</t>
  </si>
  <si>
    <t>ноябрь</t>
  </si>
  <si>
    <t>4-чорак</t>
  </si>
  <si>
    <t>Хоразм вилояти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</si>
</sst>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#,##0.00_ ;[Red]\-#,##0.00\ "/>
    <numFmt numFmtId="165" formatCode="dd/mm/yyyy\ &quot;йил ҳолатига (млн. сўм)&quot;;@"/>
    <numFmt numFmtId="166" formatCode="#,##0.0"/>
    <numFmt numFmtId="167" formatCode="0.000"/>
    <numFmt numFmtId="168" formatCode="#,##0.0_ ;[Red]\-#,##0.0\ "/>
    <numFmt numFmtId="169" formatCode="#,##0.000_ ;[Red]\-#,##0.000\ "/>
    <numFmt numFmtId="170" formatCode="_-* #,##0.0\ _₽_-;\-* #,##0.0\ _₽_-;_-* &quot;-&quot;??\ _₽_-;_-@_-"/>
    <numFmt numFmtId="171" formatCode="#,##0.00000000_ ;[Red]\-#,##0.00000000\ "/>
    <numFmt numFmtId="172" formatCode="0."/>
    <numFmt numFmtId="173" formatCode="_-* #,##0_р_._-;\-* #,##0_р_._-;_-* &quot;-&quot;_р_._-;_-@_-"/>
    <numFmt numFmtId="174" formatCode="#,##0.00000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6"/>
      <color theme="1"/>
      <name val="Tahoma"/>
      <family val="2"/>
      <charset val="204"/>
    </font>
    <font>
      <sz val="16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i/>
      <sz val="12"/>
      <color theme="1"/>
      <name val="Tahoma"/>
      <family val="2"/>
      <charset val="204"/>
    </font>
    <font>
      <b/>
      <sz val="18"/>
      <color theme="1"/>
      <name val="Tahoma"/>
      <family val="2"/>
      <charset val="204"/>
    </font>
    <font>
      <sz val="18"/>
      <color theme="1"/>
      <name val="Tahoma"/>
      <family val="2"/>
      <charset val="204"/>
    </font>
    <font>
      <sz val="22"/>
      <color theme="1"/>
      <name val="Tahoma"/>
      <family val="2"/>
      <charset val="204"/>
    </font>
    <font>
      <b/>
      <sz val="26"/>
      <color theme="1"/>
      <name val="Tahoma"/>
      <family val="2"/>
      <charset val="204"/>
    </font>
    <font>
      <b/>
      <sz val="19"/>
      <color theme="1"/>
      <name val="Tahoma"/>
      <family val="2"/>
      <charset val="204"/>
    </font>
    <font>
      <sz val="19"/>
      <color theme="1"/>
      <name val="Tahoma"/>
      <family val="2"/>
      <charset val="204"/>
    </font>
    <font>
      <sz val="11"/>
      <name val="Tahoma"/>
      <family val="2"/>
      <charset val="204"/>
    </font>
    <font>
      <sz val="12"/>
      <name val="Arial Cyr"/>
      <charset val="204"/>
    </font>
    <font>
      <b/>
      <sz val="18"/>
      <name val="Tahoma"/>
      <family val="2"/>
      <charset val="204"/>
    </font>
    <font>
      <b/>
      <sz val="14"/>
      <name val="Tahoma"/>
      <family val="2"/>
      <charset val="204"/>
    </font>
    <font>
      <sz val="19"/>
      <name val="Tahoma"/>
      <family val="2"/>
      <charset val="204"/>
    </font>
    <font>
      <i/>
      <sz val="16"/>
      <name val="Tahoma"/>
      <family val="2"/>
      <charset val="204"/>
    </font>
    <font>
      <i/>
      <sz val="16"/>
      <color theme="1"/>
      <name val="Tahoma"/>
      <family val="2"/>
      <charset val="204"/>
    </font>
    <font>
      <sz val="16"/>
      <name val="Tahoma"/>
      <family val="2"/>
      <charset val="204"/>
    </font>
    <font>
      <i/>
      <sz val="19"/>
      <name val="Tahoma"/>
      <family val="2"/>
      <charset val="204"/>
    </font>
    <font>
      <b/>
      <sz val="19"/>
      <name val="Tahoma"/>
      <family val="2"/>
      <charset val="204"/>
    </font>
    <font>
      <sz val="2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20"/>
      <name val="Tahoma"/>
      <family val="2"/>
      <charset val="204"/>
    </font>
    <font>
      <i/>
      <sz val="20"/>
      <name val="Tahoma"/>
      <family val="2"/>
      <charset val="204"/>
    </font>
    <font>
      <sz val="19"/>
      <color theme="0"/>
      <name val="Tahoma"/>
      <family val="2"/>
      <charset val="204"/>
    </font>
    <font>
      <sz val="18"/>
      <name val="Tahoma"/>
      <family val="2"/>
      <charset val="204"/>
    </font>
    <font>
      <sz val="20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173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2" fontId="2" fillId="0" borderId="0" xfId="0" applyNumberFormat="1" applyFont="1" applyFill="1"/>
    <xf numFmtId="43" fontId="4" fillId="0" borderId="0" xfId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43" fontId="5" fillId="0" borderId="0" xfId="1" applyFont="1" applyFill="1" applyAlignment="1">
      <alignment horizontal="center" vertical="center"/>
    </xf>
    <xf numFmtId="0" fontId="5" fillId="0" borderId="0" xfId="0" applyFont="1" applyFill="1" applyAlignment="1"/>
    <xf numFmtId="43" fontId="5" fillId="0" borderId="0" xfId="1" applyFont="1" applyFill="1" applyAlignment="1">
      <alignment vertical="center"/>
    </xf>
    <xf numFmtId="0" fontId="6" fillId="0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166" fontId="6" fillId="0" borderId="0" xfId="0" applyNumberFormat="1" applyFont="1" applyFill="1" applyBorder="1" applyAlignment="1">
      <alignment horizontal="center" vertical="center" wrapText="1"/>
    </xf>
    <xf numFmtId="166" fontId="6" fillId="3" borderId="20" xfId="0" applyNumberFormat="1" applyFont="1" applyFill="1" applyBorder="1" applyAlignment="1">
      <alignment horizontal="center" vertical="center" wrapText="1"/>
    </xf>
    <xf numFmtId="166" fontId="6" fillId="3" borderId="22" xfId="0" applyNumberFormat="1" applyFont="1" applyFill="1" applyBorder="1" applyAlignment="1">
      <alignment horizontal="center" vertical="center" wrapText="1"/>
    </xf>
    <xf numFmtId="166" fontId="6" fillId="3" borderId="21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/>
    <xf numFmtId="0" fontId="5" fillId="0" borderId="24" xfId="0" applyNumberFormat="1" applyFont="1" applyFill="1" applyBorder="1" applyAlignment="1">
      <alignment horizontal="center" vertical="center" wrapText="1"/>
    </xf>
    <xf numFmtId="166" fontId="5" fillId="0" borderId="25" xfId="0" applyNumberFormat="1" applyFont="1" applyFill="1" applyBorder="1" applyAlignment="1">
      <alignment horizontal="left" vertical="center" wrapText="1"/>
    </xf>
    <xf numFmtId="166" fontId="5" fillId="0" borderId="24" xfId="0" applyNumberFormat="1" applyFont="1" applyFill="1" applyBorder="1" applyAlignment="1">
      <alignment horizontal="right" vertical="center" wrapText="1" indent="1"/>
    </xf>
    <xf numFmtId="166" fontId="5" fillId="0" borderId="26" xfId="0" applyNumberFormat="1" applyFont="1" applyFill="1" applyBorder="1" applyAlignment="1">
      <alignment horizontal="right" vertical="center" wrapText="1" indent="1"/>
    </xf>
    <xf numFmtId="168" fontId="5" fillId="0" borderId="26" xfId="0" applyNumberFormat="1" applyFont="1" applyFill="1" applyBorder="1" applyAlignment="1">
      <alignment horizontal="right" vertical="center" wrapText="1" indent="1"/>
    </xf>
    <xf numFmtId="168" fontId="6" fillId="0" borderId="25" xfId="0" applyNumberFormat="1" applyFont="1" applyFill="1" applyBorder="1" applyAlignment="1">
      <alignment horizontal="center" vertical="center" wrapText="1"/>
    </xf>
    <xf numFmtId="168" fontId="5" fillId="0" borderId="24" xfId="0" applyNumberFormat="1" applyFont="1" applyFill="1" applyBorder="1" applyAlignment="1">
      <alignment horizontal="right" vertical="center" wrapText="1" indent="1"/>
    </xf>
    <xf numFmtId="168" fontId="5" fillId="0" borderId="27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Fill="1" applyBorder="1" applyAlignment="1">
      <alignment horizontal="center" vertical="center" wrapText="1"/>
    </xf>
    <xf numFmtId="168" fontId="5" fillId="0" borderId="0" xfId="1" applyNumberFormat="1" applyFont="1" applyFill="1" applyAlignment="1">
      <alignment horizontal="center" vertical="center"/>
    </xf>
    <xf numFmtId="169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170" fontId="5" fillId="0" borderId="0" xfId="1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5" fillId="0" borderId="28" xfId="0" applyNumberFormat="1" applyFont="1" applyFill="1" applyBorder="1" applyAlignment="1">
      <alignment horizontal="center" vertical="center" wrapText="1"/>
    </xf>
    <xf numFmtId="166" fontId="5" fillId="0" borderId="29" xfId="0" applyNumberFormat="1" applyFont="1" applyFill="1" applyBorder="1" applyAlignment="1">
      <alignment horizontal="left" vertical="center" wrapText="1"/>
    </xf>
    <xf numFmtId="166" fontId="5" fillId="0" borderId="28" xfId="0" applyNumberFormat="1" applyFont="1" applyFill="1" applyBorder="1" applyAlignment="1">
      <alignment horizontal="right" vertical="center" wrapText="1" indent="1"/>
    </xf>
    <xf numFmtId="166" fontId="5" fillId="0" borderId="30" xfId="0" applyNumberFormat="1" applyFont="1" applyFill="1" applyBorder="1" applyAlignment="1">
      <alignment horizontal="right" vertical="center" wrapText="1" indent="1"/>
    </xf>
    <xf numFmtId="168" fontId="5" fillId="0" borderId="30" xfId="0" applyNumberFormat="1" applyFont="1" applyFill="1" applyBorder="1" applyAlignment="1">
      <alignment horizontal="right" vertical="center" wrapText="1" indent="1"/>
    </xf>
    <xf numFmtId="168" fontId="6" fillId="0" borderId="29" xfId="0" applyNumberFormat="1" applyFont="1" applyFill="1" applyBorder="1" applyAlignment="1">
      <alignment horizontal="center" vertical="center" wrapText="1"/>
    </xf>
    <xf numFmtId="168" fontId="5" fillId="0" borderId="28" xfId="0" applyNumberFormat="1" applyFont="1" applyFill="1" applyBorder="1" applyAlignment="1">
      <alignment horizontal="right" vertical="center" wrapText="1" indent="1"/>
    </xf>
    <xf numFmtId="164" fontId="8" fillId="0" borderId="0" xfId="0" applyNumberFormat="1" applyFont="1" applyFill="1" applyAlignment="1">
      <alignment vertical="center"/>
    </xf>
    <xf numFmtId="0" fontId="5" fillId="0" borderId="31" xfId="0" applyNumberFormat="1" applyFont="1" applyFill="1" applyBorder="1" applyAlignment="1">
      <alignment horizontal="center" vertical="center" wrapText="1"/>
    </xf>
    <xf numFmtId="166" fontId="5" fillId="0" borderId="32" xfId="0" applyNumberFormat="1" applyFont="1" applyFill="1" applyBorder="1" applyAlignment="1">
      <alignment horizontal="left" vertical="center" wrapText="1"/>
    </xf>
    <xf numFmtId="166" fontId="5" fillId="0" borderId="31" xfId="0" applyNumberFormat="1" applyFont="1" applyFill="1" applyBorder="1" applyAlignment="1">
      <alignment horizontal="right" vertical="center" wrapText="1" indent="1"/>
    </xf>
    <xf numFmtId="166" fontId="5" fillId="0" borderId="33" xfId="0" applyNumberFormat="1" applyFont="1" applyFill="1" applyBorder="1" applyAlignment="1">
      <alignment horizontal="right" vertical="center" wrapText="1" indent="1"/>
    </xf>
    <xf numFmtId="168" fontId="5" fillId="0" borderId="33" xfId="0" applyNumberFormat="1" applyFont="1" applyFill="1" applyBorder="1" applyAlignment="1">
      <alignment horizontal="right" vertical="center" wrapText="1" indent="1"/>
    </xf>
    <xf numFmtId="168" fontId="6" fillId="0" borderId="32" xfId="0" applyNumberFormat="1" applyFont="1" applyFill="1" applyBorder="1" applyAlignment="1">
      <alignment horizontal="center" vertical="center" wrapText="1"/>
    </xf>
    <xf numFmtId="168" fontId="5" fillId="0" borderId="31" xfId="0" applyNumberFormat="1" applyFont="1" applyFill="1" applyBorder="1" applyAlignment="1">
      <alignment horizontal="right" vertical="center" wrapText="1" indent="1"/>
    </xf>
    <xf numFmtId="168" fontId="5" fillId="0" borderId="32" xfId="0" applyNumberFormat="1" applyFont="1" applyFill="1" applyBorder="1" applyAlignment="1">
      <alignment horizontal="center" vertical="center" wrapText="1"/>
    </xf>
    <xf numFmtId="166" fontId="6" fillId="3" borderId="36" xfId="0" applyNumberFormat="1" applyFont="1" applyFill="1" applyBorder="1" applyAlignment="1">
      <alignment horizontal="right" vertical="center" wrapText="1" indent="1"/>
    </xf>
    <xf numFmtId="166" fontId="6" fillId="3" borderId="37" xfId="0" applyNumberFormat="1" applyFont="1" applyFill="1" applyBorder="1" applyAlignment="1">
      <alignment horizontal="right" vertical="center" wrapText="1" indent="1"/>
    </xf>
    <xf numFmtId="168" fontId="6" fillId="3" borderId="37" xfId="0" applyNumberFormat="1" applyFont="1" applyFill="1" applyBorder="1" applyAlignment="1">
      <alignment horizontal="right" vertical="center" wrapText="1" indent="1"/>
    </xf>
    <xf numFmtId="168" fontId="6" fillId="3" borderId="38" xfId="0" applyNumberFormat="1" applyFont="1" applyFill="1" applyBorder="1" applyAlignment="1">
      <alignment horizontal="center" vertical="center" wrapText="1"/>
    </xf>
    <xf numFmtId="168" fontId="6" fillId="3" borderId="36" xfId="0" applyNumberFormat="1" applyFont="1" applyFill="1" applyBorder="1" applyAlignment="1">
      <alignment horizontal="right" vertical="center" wrapText="1" indent="1"/>
    </xf>
    <xf numFmtId="168" fontId="6" fillId="0" borderId="0" xfId="0" applyNumberFormat="1" applyFont="1" applyFill="1" applyBorder="1" applyAlignment="1">
      <alignment horizontal="center" vertical="center" wrapText="1"/>
    </xf>
    <xf numFmtId="168" fontId="5" fillId="0" borderId="0" xfId="2" applyNumberFormat="1" applyFont="1" applyFill="1" applyAlignment="1">
      <alignment horizontal="center" vertical="center"/>
    </xf>
    <xf numFmtId="0" fontId="3" fillId="0" borderId="0" xfId="0" applyFont="1" applyFill="1"/>
    <xf numFmtId="168" fontId="2" fillId="0" borderId="0" xfId="0" applyNumberFormat="1" applyFont="1" applyFill="1"/>
    <xf numFmtId="171" fontId="2" fillId="0" borderId="0" xfId="0" applyNumberFormat="1" applyFont="1" applyFill="1"/>
    <xf numFmtId="0" fontId="9" fillId="0" borderId="0" xfId="0" applyFont="1" applyFill="1" applyAlignment="1">
      <alignment vertical="center"/>
    </xf>
    <xf numFmtId="9" fontId="2" fillId="0" borderId="0" xfId="2" applyFont="1" applyFill="1"/>
    <xf numFmtId="0" fontId="10" fillId="0" borderId="0" xfId="0" applyFont="1"/>
    <xf numFmtId="168" fontId="12" fillId="0" borderId="0" xfId="0" applyNumberFormat="1" applyFont="1" applyFill="1" applyAlignment="1">
      <alignment vertical="center" wrapText="1"/>
    </xf>
    <xf numFmtId="168" fontId="13" fillId="0" borderId="0" xfId="0" applyNumberFormat="1" applyFont="1" applyAlignment="1">
      <alignment vertical="center"/>
    </xf>
    <xf numFmtId="0" fontId="2" fillId="0" borderId="0" xfId="0" applyFont="1"/>
    <xf numFmtId="0" fontId="14" fillId="0" borderId="0" xfId="0" applyFont="1" applyFill="1"/>
    <xf numFmtId="0" fontId="16" fillId="2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center" wrapText="1"/>
    </xf>
    <xf numFmtId="166" fontId="17" fillId="0" borderId="0" xfId="3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Alignment="1">
      <alignment horizontal="center"/>
    </xf>
    <xf numFmtId="168" fontId="18" fillId="0" borderId="0" xfId="0" applyNumberFormat="1" applyFont="1" applyFill="1" applyAlignment="1">
      <alignment vertical="center"/>
    </xf>
    <xf numFmtId="168" fontId="18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172" fontId="19" fillId="0" borderId="0" xfId="0" applyNumberFormat="1" applyFont="1" applyFill="1" applyAlignment="1">
      <alignment horizontal="right" vertical="center"/>
    </xf>
    <xf numFmtId="0" fontId="20" fillId="0" borderId="0" xfId="0" applyNumberFormat="1" applyFont="1" applyFill="1" applyAlignment="1">
      <alignment horizontal="left" vertical="center"/>
    </xf>
    <xf numFmtId="0" fontId="19" fillId="0" borderId="0" xfId="0" applyNumberFormat="1" applyFont="1" applyFill="1" applyAlignment="1">
      <alignment horizontal="left" vertical="center"/>
    </xf>
    <xf numFmtId="0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168" fontId="22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166" fontId="16" fillId="3" borderId="15" xfId="0" applyNumberFormat="1" applyFont="1" applyFill="1" applyBorder="1" applyAlignment="1">
      <alignment horizontal="center" vertical="center" wrapText="1"/>
    </xf>
    <xf numFmtId="0" fontId="16" fillId="3" borderId="52" xfId="0" applyFont="1" applyFill="1" applyBorder="1" applyAlignment="1">
      <alignment horizontal="center" vertical="center" wrapText="1"/>
    </xf>
    <xf numFmtId="0" fontId="18" fillId="0" borderId="13" xfId="3" applyNumberFormat="1" applyFont="1" applyFill="1" applyBorder="1" applyAlignment="1">
      <alignment horizontal="center" vertical="center"/>
    </xf>
    <xf numFmtId="0" fontId="24" fillId="0" borderId="15" xfId="3" applyNumberFormat="1" applyFont="1" applyFill="1" applyBorder="1" applyAlignment="1">
      <alignment horizontal="left" vertical="center" wrapText="1"/>
    </xf>
    <xf numFmtId="168" fontId="18" fillId="0" borderId="13" xfId="4" applyNumberFormat="1" applyFont="1" applyFill="1" applyBorder="1" applyAlignment="1">
      <alignment horizontal="right" vertical="center" wrapText="1" indent="1"/>
    </xf>
    <xf numFmtId="168" fontId="18" fillId="0" borderId="14" xfId="4" applyNumberFormat="1" applyFont="1" applyFill="1" applyBorder="1" applyAlignment="1">
      <alignment horizontal="right" vertical="center" wrapText="1" indent="1"/>
    </xf>
    <xf numFmtId="168" fontId="23" fillId="0" borderId="15" xfId="4" applyNumberFormat="1" applyFont="1" applyFill="1" applyBorder="1" applyAlignment="1">
      <alignment horizontal="center" vertical="center" wrapText="1"/>
    </xf>
    <xf numFmtId="168" fontId="18" fillId="0" borderId="13" xfId="4" applyNumberFormat="1" applyFont="1" applyBorder="1" applyAlignment="1">
      <alignment horizontal="right" vertical="center" wrapText="1" indent="1"/>
    </xf>
    <xf numFmtId="168" fontId="18" fillId="0" borderId="54" xfId="4" applyNumberFormat="1" applyFont="1" applyFill="1" applyBorder="1" applyAlignment="1">
      <alignment horizontal="right" vertical="center" wrapText="1" indent="1"/>
    </xf>
    <xf numFmtId="168" fontId="18" fillId="4" borderId="55" xfId="4" applyNumberFormat="1" applyFont="1" applyFill="1" applyBorder="1" applyAlignment="1">
      <alignment horizontal="right" vertical="center" wrapText="1" indent="1"/>
    </xf>
    <xf numFmtId="168" fontId="13" fillId="0" borderId="0" xfId="0" applyNumberFormat="1" applyFont="1" applyFill="1" applyAlignment="1">
      <alignment vertical="center"/>
    </xf>
    <xf numFmtId="0" fontId="25" fillId="0" borderId="0" xfId="0" applyFont="1"/>
    <xf numFmtId="0" fontId="23" fillId="0" borderId="13" xfId="3" applyNumberFormat="1" applyFont="1" applyFill="1" applyBorder="1" applyAlignment="1">
      <alignment horizontal="center" vertical="center"/>
    </xf>
    <xf numFmtId="0" fontId="26" fillId="0" borderId="15" xfId="3" applyNumberFormat="1" applyFont="1" applyFill="1" applyBorder="1" applyAlignment="1">
      <alignment horizontal="left" vertical="center" wrapText="1"/>
    </xf>
    <xf numFmtId="168" fontId="23" fillId="0" borderId="13" xfId="4" applyNumberFormat="1" applyFont="1" applyFill="1" applyBorder="1" applyAlignment="1">
      <alignment horizontal="right" vertical="center" wrapText="1" indent="1"/>
    </xf>
    <xf numFmtId="168" fontId="23" fillId="0" borderId="14" xfId="4" applyNumberFormat="1" applyFont="1" applyFill="1" applyBorder="1" applyAlignment="1">
      <alignment horizontal="right" vertical="center" wrapText="1" indent="1"/>
    </xf>
    <xf numFmtId="168" fontId="23" fillId="0" borderId="54" xfId="4" applyNumberFormat="1" applyFont="1" applyFill="1" applyBorder="1" applyAlignment="1">
      <alignment horizontal="right" vertical="center" wrapText="1" indent="1"/>
    </xf>
    <xf numFmtId="168" fontId="23" fillId="4" borderId="55" xfId="4" applyNumberFormat="1" applyFont="1" applyFill="1" applyBorder="1" applyAlignment="1">
      <alignment horizontal="right" vertical="center" wrapText="1" indent="1"/>
    </xf>
    <xf numFmtId="168" fontId="12" fillId="0" borderId="0" xfId="0" applyNumberFormat="1" applyFont="1" applyAlignment="1">
      <alignment vertical="center"/>
    </xf>
    <xf numFmtId="0" fontId="27" fillId="0" borderId="15" xfId="3" applyNumberFormat="1" applyFont="1" applyFill="1" applyBorder="1" applyAlignment="1">
      <alignment horizontal="left" vertical="center" wrapText="1" indent="1"/>
    </xf>
    <xf numFmtId="0" fontId="28" fillId="0" borderId="13" xfId="3" applyNumberFormat="1" applyFont="1" applyFill="1" applyBorder="1" applyAlignment="1">
      <alignment horizontal="center" vertical="center"/>
    </xf>
    <xf numFmtId="0" fontId="24" fillId="0" borderId="15" xfId="3" applyNumberFormat="1" applyFont="1" applyFill="1" applyBorder="1" applyAlignment="1">
      <alignment horizontal="left" vertical="center" wrapText="1" indent="1"/>
    </xf>
    <xf numFmtId="0" fontId="25" fillId="0" borderId="0" xfId="0" applyFont="1" applyFill="1"/>
    <xf numFmtId="168" fontId="18" fillId="0" borderId="46" xfId="4" applyNumberFormat="1" applyFont="1" applyFill="1" applyBorder="1" applyAlignment="1">
      <alignment horizontal="right" vertical="center" wrapText="1" indent="1"/>
    </xf>
    <xf numFmtId="168" fontId="23" fillId="0" borderId="48" xfId="4" applyNumberFormat="1" applyFont="1" applyFill="1" applyBorder="1" applyAlignment="1">
      <alignment horizontal="center" vertical="center" wrapText="1"/>
    </xf>
    <xf numFmtId="168" fontId="18" fillId="0" borderId="47" xfId="4" applyNumberFormat="1" applyFont="1" applyFill="1" applyBorder="1" applyAlignment="1">
      <alignment horizontal="right" vertical="center" wrapText="1" indent="1"/>
    </xf>
    <xf numFmtId="0" fontId="28" fillId="0" borderId="56" xfId="3" applyNumberFormat="1" applyFont="1" applyFill="1" applyBorder="1" applyAlignment="1">
      <alignment horizontal="center" vertical="center"/>
    </xf>
    <xf numFmtId="0" fontId="24" fillId="0" borderId="57" xfId="3" applyNumberFormat="1" applyFont="1" applyFill="1" applyBorder="1" applyAlignment="1">
      <alignment horizontal="left" vertical="center" wrapText="1"/>
    </xf>
    <xf numFmtId="168" fontId="16" fillId="3" borderId="60" xfId="4" applyNumberFormat="1" applyFont="1" applyFill="1" applyBorder="1" applyAlignment="1">
      <alignment horizontal="right" vertical="center" wrapText="1" indent="1"/>
    </xf>
    <xf numFmtId="168" fontId="16" fillId="3" borderId="61" xfId="4" applyNumberFormat="1" applyFont="1" applyFill="1" applyBorder="1" applyAlignment="1">
      <alignment horizontal="right" vertical="center" wrapText="1" indent="1"/>
    </xf>
    <xf numFmtId="168" fontId="16" fillId="3" borderId="62" xfId="4" applyNumberFormat="1" applyFont="1" applyFill="1" applyBorder="1" applyAlignment="1">
      <alignment horizontal="center" vertical="center" wrapText="1"/>
    </xf>
    <xf numFmtId="168" fontId="16" fillId="3" borderId="63" xfId="4" applyNumberFormat="1" applyFont="1" applyFill="1" applyBorder="1" applyAlignment="1">
      <alignment horizontal="right" vertical="center" wrapText="1" indent="1"/>
    </xf>
    <xf numFmtId="168" fontId="16" fillId="3" borderId="64" xfId="4" applyNumberFormat="1" applyFont="1" applyFill="1" applyBorder="1" applyAlignment="1">
      <alignment horizontal="right" vertical="center" wrapText="1" indent="1"/>
    </xf>
    <xf numFmtId="0" fontId="9" fillId="0" borderId="0" xfId="0" applyFont="1"/>
    <xf numFmtId="0" fontId="29" fillId="0" borderId="0" xfId="0" applyFont="1" applyFill="1"/>
    <xf numFmtId="0" fontId="9" fillId="0" borderId="0" xfId="0" applyFont="1" applyFill="1"/>
    <xf numFmtId="166" fontId="9" fillId="0" borderId="0" xfId="0" applyNumberFormat="1" applyFont="1" applyFill="1"/>
    <xf numFmtId="166" fontId="9" fillId="0" borderId="0" xfId="0" applyNumberFormat="1" applyFont="1" applyFill="1" applyAlignment="1">
      <alignment horizontal="center"/>
    </xf>
    <xf numFmtId="174" fontId="9" fillId="0" borderId="0" xfId="0" applyNumberFormat="1" applyFont="1" applyFill="1"/>
    <xf numFmtId="0" fontId="30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166" fontId="30" fillId="0" borderId="0" xfId="0" applyNumberFormat="1" applyFont="1" applyFill="1" applyAlignment="1">
      <alignment vertical="center"/>
    </xf>
    <xf numFmtId="166" fontId="30" fillId="0" borderId="0" xfId="0" applyNumberFormat="1" applyFont="1" applyFill="1" applyAlignment="1">
      <alignment horizontal="center" vertical="center"/>
    </xf>
    <xf numFmtId="168" fontId="30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horizontal="center"/>
    </xf>
    <xf numFmtId="166" fontId="6" fillId="3" borderId="10" xfId="0" applyNumberFormat="1" applyFont="1" applyFill="1" applyBorder="1" applyAlignment="1">
      <alignment horizontal="center" vertical="center" wrapText="1"/>
    </xf>
    <xf numFmtId="166" fontId="6" fillId="3" borderId="19" xfId="0" applyNumberFormat="1" applyFont="1" applyFill="1" applyBorder="1" applyAlignment="1">
      <alignment horizontal="center" vertical="center" wrapText="1"/>
    </xf>
    <xf numFmtId="166" fontId="6" fillId="3" borderId="23" xfId="0" applyNumberFormat="1" applyFont="1" applyFill="1" applyBorder="1" applyAlignment="1">
      <alignment horizontal="center" vertical="center" wrapText="1"/>
    </xf>
    <xf numFmtId="166" fontId="6" fillId="3" borderId="34" xfId="0" applyNumberFormat="1" applyFont="1" applyFill="1" applyBorder="1" applyAlignment="1">
      <alignment horizontal="center" vertical="center" wrapText="1"/>
    </xf>
    <xf numFmtId="166" fontId="6" fillId="3" borderId="3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65" fontId="7" fillId="0" borderId="1" xfId="0" applyNumberFormat="1" applyFont="1" applyBorder="1" applyAlignment="1" applyProtection="1">
      <alignment horizontal="right" vertical="center"/>
      <protection locked="0"/>
    </xf>
    <xf numFmtId="166" fontId="6" fillId="3" borderId="2" xfId="0" applyNumberFormat="1" applyFont="1" applyFill="1" applyBorder="1" applyAlignment="1">
      <alignment horizontal="center" vertical="center" wrapText="1"/>
    </xf>
    <xf numFmtId="166" fontId="6" fillId="3" borderId="11" xfId="0" applyNumberFormat="1" applyFont="1" applyFill="1" applyBorder="1" applyAlignment="1">
      <alignment horizontal="center" vertical="center" wrapText="1"/>
    </xf>
    <xf numFmtId="166" fontId="6" fillId="3" borderId="20" xfId="0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166" fontId="6" fillId="3" borderId="12" xfId="0" applyNumberFormat="1" applyFont="1" applyFill="1" applyBorder="1" applyAlignment="1">
      <alignment horizontal="center" vertical="center" wrapText="1"/>
    </xf>
    <xf numFmtId="166" fontId="6" fillId="3" borderId="21" xfId="0" applyNumberFormat="1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 wrapText="1"/>
    </xf>
    <xf numFmtId="166" fontId="6" fillId="3" borderId="5" xfId="0" applyNumberFormat="1" applyFont="1" applyFill="1" applyBorder="1" applyAlignment="1">
      <alignment horizontal="center" vertical="center" wrapText="1"/>
    </xf>
    <xf numFmtId="166" fontId="6" fillId="3" borderId="6" xfId="0" applyNumberFormat="1" applyFont="1" applyFill="1" applyBorder="1" applyAlignment="1">
      <alignment horizontal="center" vertical="center" wrapText="1"/>
    </xf>
    <xf numFmtId="166" fontId="6" fillId="3" borderId="13" xfId="0" applyNumberFormat="1" applyFont="1" applyFill="1" applyBorder="1" applyAlignment="1">
      <alignment horizontal="center" vertical="center" wrapText="1"/>
    </xf>
    <xf numFmtId="166" fontId="6" fillId="3" borderId="14" xfId="0" applyNumberFormat="1" applyFont="1" applyFill="1" applyBorder="1" applyAlignment="1">
      <alignment horizontal="center" vertical="center" wrapText="1"/>
    </xf>
    <xf numFmtId="166" fontId="6" fillId="3" borderId="15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6" fillId="3" borderId="17" xfId="0" applyNumberFormat="1" applyFont="1" applyFill="1" applyBorder="1" applyAlignment="1">
      <alignment horizontal="center" vertical="center" wrapText="1"/>
    </xf>
    <xf numFmtId="0" fontId="6" fillId="3" borderId="18" xfId="0" applyNumberFormat="1" applyFont="1" applyFill="1" applyBorder="1" applyAlignment="1">
      <alignment horizontal="center" vertical="center" wrapText="1"/>
    </xf>
    <xf numFmtId="166" fontId="16" fillId="3" borderId="48" xfId="0" applyNumberFormat="1" applyFont="1" applyFill="1" applyBorder="1" applyAlignment="1">
      <alignment horizontal="center" vertical="center" wrapText="1"/>
    </xf>
    <xf numFmtId="166" fontId="16" fillId="3" borderId="50" xfId="0" applyNumberFormat="1" applyFont="1" applyFill="1" applyBorder="1" applyAlignment="1">
      <alignment horizontal="center" vertical="center" wrapText="1"/>
    </xf>
    <xf numFmtId="0" fontId="16" fillId="3" borderId="58" xfId="3" applyNumberFormat="1" applyFont="1" applyFill="1" applyBorder="1" applyAlignment="1">
      <alignment horizontal="center" vertical="center"/>
    </xf>
    <xf numFmtId="0" fontId="16" fillId="3" borderId="59" xfId="3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19" fillId="0" borderId="1" xfId="0" applyNumberFormat="1" applyFont="1" applyBorder="1" applyAlignment="1" applyProtection="1">
      <alignment horizontal="right" vertical="center"/>
      <protection locked="0"/>
    </xf>
    <xf numFmtId="0" fontId="16" fillId="3" borderId="39" xfId="3" applyNumberFormat="1" applyFont="1" applyFill="1" applyBorder="1" applyAlignment="1">
      <alignment vertical="center" wrapText="1"/>
    </xf>
    <xf numFmtId="0" fontId="16" fillId="3" borderId="41" xfId="3" applyNumberFormat="1" applyFont="1" applyFill="1" applyBorder="1" applyAlignment="1">
      <alignment vertical="center" wrapText="1"/>
    </xf>
    <xf numFmtId="0" fontId="16" fillId="3" borderId="49" xfId="3" applyNumberFormat="1" applyFont="1" applyFill="1" applyBorder="1" applyAlignment="1">
      <alignment vertical="center" wrapText="1"/>
    </xf>
    <xf numFmtId="0" fontId="16" fillId="3" borderId="40" xfId="3" applyNumberFormat="1" applyFont="1" applyFill="1" applyBorder="1" applyAlignment="1">
      <alignment horizontal="center" vertical="center" wrapText="1"/>
    </xf>
    <xf numFmtId="0" fontId="16" fillId="3" borderId="42" xfId="3" applyNumberFormat="1" applyFont="1" applyFill="1" applyBorder="1" applyAlignment="1">
      <alignment horizontal="center" vertical="center" wrapText="1"/>
    </xf>
    <xf numFmtId="0" fontId="16" fillId="3" borderId="50" xfId="3" applyNumberFormat="1" applyFont="1" applyFill="1" applyBorder="1" applyAlignment="1">
      <alignment horizontal="center" vertical="center" wrapText="1"/>
    </xf>
    <xf numFmtId="0" fontId="16" fillId="3" borderId="7" xfId="3" applyNumberFormat="1" applyFont="1" applyFill="1" applyBorder="1" applyAlignment="1">
      <alignment horizontal="center" vertical="center" wrapText="1"/>
    </xf>
    <xf numFmtId="0" fontId="16" fillId="3" borderId="8" xfId="3" applyNumberFormat="1" applyFont="1" applyFill="1" applyBorder="1" applyAlignment="1">
      <alignment horizontal="center" vertical="center" wrapText="1"/>
    </xf>
    <xf numFmtId="0" fontId="16" fillId="3" borderId="9" xfId="3" applyNumberFormat="1" applyFont="1" applyFill="1" applyBorder="1" applyAlignment="1">
      <alignment horizontal="center" vertical="center" wrapText="1"/>
    </xf>
    <xf numFmtId="0" fontId="16" fillId="3" borderId="43" xfId="3" applyNumberFormat="1" applyFont="1" applyFill="1" applyBorder="1" applyAlignment="1">
      <alignment horizontal="center" vertical="center" wrapText="1"/>
    </xf>
    <xf numFmtId="0" fontId="16" fillId="3" borderId="0" xfId="3" applyNumberFormat="1" applyFont="1" applyFill="1" applyBorder="1" applyAlignment="1">
      <alignment horizontal="center" vertical="center" wrapText="1"/>
    </xf>
    <xf numFmtId="0" fontId="16" fillId="3" borderId="44" xfId="3" applyNumberFormat="1" applyFont="1" applyFill="1" applyBorder="1" applyAlignment="1">
      <alignment horizontal="center" vertical="center" wrapText="1"/>
    </xf>
    <xf numFmtId="0" fontId="16" fillId="3" borderId="16" xfId="3" applyNumberFormat="1" applyFont="1" applyFill="1" applyBorder="1" applyAlignment="1">
      <alignment horizontal="center" vertical="center" wrapText="1"/>
    </xf>
    <xf numFmtId="0" fontId="16" fillId="3" borderId="17" xfId="3" applyNumberFormat="1" applyFont="1" applyFill="1" applyBorder="1" applyAlignment="1">
      <alignment horizontal="center" vertical="center" wrapText="1"/>
    </xf>
    <xf numFmtId="0" fontId="16" fillId="3" borderId="18" xfId="3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53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16" fillId="3" borderId="5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ВыходУточПрогноз2001 (new)" xfId="3"/>
    <cellStyle name="Процентный" xfId="2" builtinId="5"/>
    <cellStyle name="Финансовый" xfId="1" builtinId="3"/>
    <cellStyle name="Финансовый [0]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30"/>
  <sheetViews>
    <sheetView showGridLines="0" tabSelected="1" view="pageBreakPreview" zoomScale="55" zoomScaleNormal="50" zoomScaleSheetLayoutView="55" workbookViewId="0">
      <selection activeCell="P9" sqref="P9"/>
    </sheetView>
  </sheetViews>
  <sheetFormatPr defaultRowHeight="19.5" outlineLevelCol="1" x14ac:dyDescent="0.25"/>
  <cols>
    <col min="1" max="1" width="9.140625" style="1"/>
    <col min="2" max="2" width="4.85546875" style="1" bestFit="1" customWidth="1"/>
    <col min="3" max="3" width="38.7109375" style="1" customWidth="1"/>
    <col min="4" max="4" width="23.7109375" style="1" hidden="1" customWidth="1" outlineLevel="1"/>
    <col min="5" max="5" width="22.7109375" style="1" hidden="1" customWidth="1" outlineLevel="1"/>
    <col min="6" max="6" width="21.5703125" style="1" hidden="1" customWidth="1" outlineLevel="1"/>
    <col min="7" max="7" width="13.28515625" style="1" hidden="1" customWidth="1" outlineLevel="1"/>
    <col min="8" max="8" width="20.140625" style="1" bestFit="1" customWidth="1" collapsed="1"/>
    <col min="9" max="9" width="20.140625" style="1" bestFit="1" customWidth="1"/>
    <col min="10" max="10" width="21.5703125" style="1" customWidth="1"/>
    <col min="11" max="11" width="13.28515625" style="1" customWidth="1"/>
    <col min="12" max="13" width="19.85546875" style="1" customWidth="1"/>
    <col min="14" max="14" width="20.7109375" style="1" customWidth="1"/>
    <col min="15" max="15" width="14.42578125" style="1" customWidth="1"/>
    <col min="16" max="20" width="17.42578125" style="1" customWidth="1"/>
    <col min="21" max="21" width="20.140625" style="3" bestFit="1" customWidth="1"/>
    <col min="22" max="22" width="29.85546875" style="4" customWidth="1"/>
    <col min="23" max="23" width="19.5703125" style="5" bestFit="1" customWidth="1"/>
    <col min="24" max="24" width="17.85546875" style="6" customWidth="1"/>
    <col min="25" max="25" width="28.140625" style="6" bestFit="1" customWidth="1"/>
    <col min="26" max="26" width="17.85546875" style="4" bestFit="1" customWidth="1"/>
    <col min="27" max="27" width="19.5703125" style="4" bestFit="1" customWidth="1"/>
    <col min="28" max="28" width="14.140625" style="1" bestFit="1" customWidth="1"/>
    <col min="29" max="29" width="17.85546875" style="1" bestFit="1" customWidth="1"/>
    <col min="30" max="30" width="21" style="7" bestFit="1" customWidth="1"/>
    <col min="31" max="31" width="19" style="8" bestFit="1" customWidth="1"/>
    <col min="32" max="32" width="13.85546875" style="1" bestFit="1" customWidth="1"/>
    <col min="33" max="33" width="19.28515625" style="8" bestFit="1" customWidth="1"/>
    <col min="34" max="45" width="9.140625" style="1"/>
    <col min="46" max="46" width="8.28515625" style="1" customWidth="1"/>
    <col min="47" max="16384" width="9.140625" style="1"/>
  </cols>
  <sheetData>
    <row r="1" spans="1:32" ht="29.25" customHeight="1" x14ac:dyDescent="0.25">
      <c r="B1" s="133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2"/>
      <c r="R1" s="2"/>
      <c r="S1" s="2"/>
      <c r="T1" s="2"/>
    </row>
    <row r="2" spans="1:32" ht="29.25" customHeight="1" x14ac:dyDescent="0.25">
      <c r="B2" s="133" t="s">
        <v>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2"/>
      <c r="R2" s="2"/>
      <c r="S2" s="2"/>
      <c r="T2" s="2"/>
    </row>
    <row r="3" spans="1:32" ht="29.25" customHeight="1" x14ac:dyDescent="0.25">
      <c r="B3" s="133" t="s">
        <v>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2"/>
      <c r="R3" s="2"/>
      <c r="S3" s="2"/>
      <c r="T3" s="2"/>
    </row>
    <row r="4" spans="1:32" ht="18.75" customHeight="1" x14ac:dyDescent="0.25">
      <c r="B4" s="9"/>
      <c r="C4" s="10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32" ht="20.25" thickBot="1" x14ac:dyDescent="0.3">
      <c r="A5" s="1">
        <v>111777</v>
      </c>
      <c r="B5" s="134"/>
      <c r="C5" s="134"/>
      <c r="D5" s="9"/>
      <c r="E5" s="9"/>
      <c r="H5" s="9"/>
      <c r="I5" s="9"/>
      <c r="L5" s="135">
        <v>45250</v>
      </c>
      <c r="M5" s="135"/>
      <c r="N5" s="135"/>
      <c r="O5" s="135"/>
    </row>
    <row r="6" spans="1:32" ht="15" customHeight="1" x14ac:dyDescent="0.25">
      <c r="A6" s="1">
        <v>3000000</v>
      </c>
      <c r="B6" s="136" t="s">
        <v>4</v>
      </c>
      <c r="C6" s="139" t="s">
        <v>5</v>
      </c>
      <c r="D6" s="142" t="s">
        <v>6</v>
      </c>
      <c r="E6" s="143"/>
      <c r="F6" s="143"/>
      <c r="G6" s="144"/>
      <c r="H6" s="142" t="s">
        <v>62</v>
      </c>
      <c r="I6" s="143"/>
      <c r="J6" s="143"/>
      <c r="K6" s="144"/>
      <c r="L6" s="148" t="s">
        <v>61</v>
      </c>
      <c r="M6" s="149"/>
      <c r="N6" s="149"/>
      <c r="O6" s="150"/>
      <c r="P6" s="128" t="s">
        <v>7</v>
      </c>
      <c r="Q6" s="11"/>
      <c r="R6" s="11"/>
      <c r="S6" s="11"/>
      <c r="T6" s="11"/>
    </row>
    <row r="7" spans="1:32" ht="18.75" customHeight="1" x14ac:dyDescent="0.25">
      <c r="B7" s="137"/>
      <c r="C7" s="140"/>
      <c r="D7" s="145"/>
      <c r="E7" s="146"/>
      <c r="F7" s="146"/>
      <c r="G7" s="147"/>
      <c r="H7" s="145"/>
      <c r="I7" s="146"/>
      <c r="J7" s="146"/>
      <c r="K7" s="147"/>
      <c r="L7" s="151"/>
      <c r="M7" s="152"/>
      <c r="N7" s="152"/>
      <c r="O7" s="153"/>
      <c r="P7" s="129"/>
      <c r="Q7" s="11"/>
      <c r="R7" s="11"/>
      <c r="S7" s="11"/>
      <c r="T7" s="11"/>
    </row>
    <row r="8" spans="1:32" ht="29.25" customHeight="1" thickBot="1" x14ac:dyDescent="0.3">
      <c r="B8" s="138"/>
      <c r="C8" s="141"/>
      <c r="D8" s="12" t="s">
        <v>8</v>
      </c>
      <c r="E8" s="13" t="s">
        <v>9</v>
      </c>
      <c r="F8" s="13" t="s">
        <v>10</v>
      </c>
      <c r="G8" s="14" t="s">
        <v>11</v>
      </c>
      <c r="H8" s="12" t="s">
        <v>8</v>
      </c>
      <c r="I8" s="13" t="s">
        <v>9</v>
      </c>
      <c r="J8" s="13" t="s">
        <v>10</v>
      </c>
      <c r="K8" s="14" t="s">
        <v>11</v>
      </c>
      <c r="L8" s="12" t="s">
        <v>8</v>
      </c>
      <c r="M8" s="13" t="s">
        <v>9</v>
      </c>
      <c r="N8" s="13" t="s">
        <v>10</v>
      </c>
      <c r="O8" s="14" t="s">
        <v>11</v>
      </c>
      <c r="P8" s="130"/>
      <c r="Q8" s="11"/>
      <c r="R8" s="11"/>
      <c r="S8" s="11"/>
      <c r="T8" s="11"/>
      <c r="U8" s="15"/>
    </row>
    <row r="9" spans="1:32" ht="48.75" customHeight="1" x14ac:dyDescent="0.25">
      <c r="A9" s="1">
        <v>33000</v>
      </c>
      <c r="B9" s="16">
        <v>0</v>
      </c>
      <c r="C9" s="17" t="s">
        <v>12</v>
      </c>
      <c r="D9" s="18">
        <v>960757.4</v>
      </c>
      <c r="E9" s="19">
        <v>1150019.97068</v>
      </c>
      <c r="F9" s="20">
        <f t="shared" ref="F9:F22" si="0">+E9-D9</f>
        <v>189262.57068</v>
      </c>
      <c r="G9" s="21">
        <f t="shared" ref="G9:G23" si="1">IF((IFERROR(E9/D9,0)*100)&gt;200,200,(IFERROR(E9/D9,0)*100))</f>
        <v>119.69930917836282</v>
      </c>
      <c r="H9" s="22">
        <v>462962.7</v>
      </c>
      <c r="I9" s="20">
        <v>191126.3928</v>
      </c>
      <c r="J9" s="20">
        <f t="shared" ref="J9:J22" si="2">+I9-H9</f>
        <v>-271836.30720000004</v>
      </c>
      <c r="K9" s="21">
        <f t="shared" ref="K9:K23" si="3">IF((IFERROR(I9/H9,0)*100)&gt;200,200,(IFERROR(I9/H9,0)*100))</f>
        <v>41.283324293728199</v>
      </c>
      <c r="L9" s="22">
        <v>121732.7</v>
      </c>
      <c r="M9" s="20">
        <v>73889.09173</v>
      </c>
      <c r="N9" s="20">
        <f t="shared" ref="N9:N22" si="4">+M9-L9</f>
        <v>-47843.608269999997</v>
      </c>
      <c r="O9" s="21">
        <f t="shared" ref="O9:O23" si="5">IF((IFERROR(M9/L9,0)*100)&gt;200,200,(IFERROR(M9/L9,0)*100))</f>
        <v>60.697817209344741</v>
      </c>
      <c r="P9" s="23">
        <v>4969.6246240499995</v>
      </c>
      <c r="Q9" s="24">
        <v>1000</v>
      </c>
      <c r="R9" s="24"/>
      <c r="S9" s="24"/>
      <c r="T9" s="24"/>
      <c r="U9" s="25"/>
      <c r="V9" s="26"/>
      <c r="W9" s="27"/>
      <c r="X9" s="28"/>
      <c r="Y9" s="29"/>
      <c r="Z9" s="25"/>
      <c r="AA9" s="25"/>
      <c r="AB9" s="30"/>
      <c r="AC9" s="30"/>
    </row>
    <row r="10" spans="1:32" ht="48.75" customHeight="1" x14ac:dyDescent="0.2">
      <c r="A10" s="1">
        <v>33401</v>
      </c>
      <c r="B10" s="31">
        <v>1</v>
      </c>
      <c r="C10" s="32" t="s">
        <v>13</v>
      </c>
      <c r="D10" s="33">
        <v>98665.65</v>
      </c>
      <c r="E10" s="34">
        <v>128416.73869</v>
      </c>
      <c r="F10" s="35">
        <f t="shared" si="0"/>
        <v>29751.088690000004</v>
      </c>
      <c r="G10" s="36">
        <f t="shared" si="1"/>
        <v>130.15344113174137</v>
      </c>
      <c r="H10" s="37">
        <v>31330.5</v>
      </c>
      <c r="I10" s="35">
        <v>19905.065269999999</v>
      </c>
      <c r="J10" s="35">
        <f t="shared" si="2"/>
        <v>-11425.434730000001</v>
      </c>
      <c r="K10" s="36">
        <f t="shared" si="3"/>
        <v>63.532549017730325</v>
      </c>
      <c r="L10" s="37">
        <v>9813.7000000000007</v>
      </c>
      <c r="M10" s="35">
        <v>8714.5933199999999</v>
      </c>
      <c r="N10" s="35">
        <f t="shared" si="4"/>
        <v>-1099.1066800000008</v>
      </c>
      <c r="O10" s="36">
        <f t="shared" si="5"/>
        <v>88.800282462272122</v>
      </c>
      <c r="P10" s="23">
        <v>743.69954066999992</v>
      </c>
      <c r="Q10" s="24"/>
      <c r="R10" s="24"/>
      <c r="S10" s="24"/>
      <c r="T10" s="24"/>
      <c r="U10" s="25"/>
      <c r="V10" s="26"/>
      <c r="W10" s="27"/>
      <c r="X10" s="28"/>
      <c r="Y10" s="29"/>
      <c r="Z10" s="25"/>
      <c r="AA10" s="25"/>
      <c r="AB10" s="30"/>
      <c r="AC10" s="30"/>
      <c r="AD10" s="38"/>
      <c r="AF10" s="8"/>
    </row>
    <row r="11" spans="1:32" ht="48.75" customHeight="1" x14ac:dyDescent="0.2">
      <c r="A11" s="1">
        <v>33204</v>
      </c>
      <c r="B11" s="31">
        <v>2</v>
      </c>
      <c r="C11" s="32" t="s">
        <v>14</v>
      </c>
      <c r="D11" s="33">
        <v>55282.5</v>
      </c>
      <c r="E11" s="34">
        <v>73964.517099999997</v>
      </c>
      <c r="F11" s="35">
        <f t="shared" si="0"/>
        <v>18682.017099999997</v>
      </c>
      <c r="G11" s="36">
        <f t="shared" si="1"/>
        <v>133.79372694794915</v>
      </c>
      <c r="H11" s="37">
        <v>23323.5</v>
      </c>
      <c r="I11" s="35">
        <v>13103.392159999999</v>
      </c>
      <c r="J11" s="35">
        <f t="shared" si="2"/>
        <v>-10220.107840000001</v>
      </c>
      <c r="K11" s="36">
        <f t="shared" si="3"/>
        <v>56.18107128003944</v>
      </c>
      <c r="L11" s="37">
        <v>7207</v>
      </c>
      <c r="M11" s="35">
        <v>5333.55573</v>
      </c>
      <c r="N11" s="35">
        <f t="shared" si="4"/>
        <v>-1873.44427</v>
      </c>
      <c r="O11" s="36">
        <f t="shared" si="5"/>
        <v>74.005213403635352</v>
      </c>
      <c r="P11" s="23">
        <v>482.92379330999995</v>
      </c>
      <c r="Q11" s="24"/>
      <c r="R11" s="24"/>
      <c r="S11" s="24"/>
      <c r="T11" s="24"/>
      <c r="U11" s="25"/>
      <c r="V11" s="26"/>
      <c r="W11" s="27"/>
      <c r="X11" s="28"/>
      <c r="Y11" s="29"/>
      <c r="Z11" s="25"/>
      <c r="AA11" s="25"/>
      <c r="AB11" s="30"/>
      <c r="AC11" s="30"/>
      <c r="AD11" s="38"/>
      <c r="AF11" s="8"/>
    </row>
    <row r="12" spans="1:32" ht="48.75" customHeight="1" x14ac:dyDescent="0.2">
      <c r="A12" s="1">
        <v>33208</v>
      </c>
      <c r="B12" s="31">
        <v>3</v>
      </c>
      <c r="C12" s="32" t="s">
        <v>15</v>
      </c>
      <c r="D12" s="33">
        <v>54279.75</v>
      </c>
      <c r="E12" s="34">
        <v>72655.579450000005</v>
      </c>
      <c r="F12" s="35">
        <f t="shared" si="0"/>
        <v>18375.829450000005</v>
      </c>
      <c r="G12" s="36">
        <f t="shared" si="1"/>
        <v>133.85393162275068</v>
      </c>
      <c r="H12" s="37">
        <v>23739</v>
      </c>
      <c r="I12" s="35">
        <v>12509.43183</v>
      </c>
      <c r="J12" s="35">
        <f t="shared" si="2"/>
        <v>-11229.56817</v>
      </c>
      <c r="K12" s="36">
        <f t="shared" si="3"/>
        <v>52.6956983444964</v>
      </c>
      <c r="L12" s="37">
        <v>7336.5</v>
      </c>
      <c r="M12" s="35">
        <v>5123.1610199999996</v>
      </c>
      <c r="N12" s="35">
        <f t="shared" si="4"/>
        <v>-2213.3389800000004</v>
      </c>
      <c r="O12" s="36">
        <f t="shared" si="5"/>
        <v>69.831132283786545</v>
      </c>
      <c r="P12" s="23">
        <v>386.77223851999997</v>
      </c>
      <c r="Q12" s="24"/>
      <c r="R12" s="24"/>
      <c r="S12" s="24"/>
      <c r="T12" s="24"/>
      <c r="U12" s="25"/>
      <c r="V12" s="26"/>
      <c r="W12" s="27"/>
      <c r="X12" s="28"/>
      <c r="Y12" s="29"/>
      <c r="Z12" s="25"/>
      <c r="AA12" s="25"/>
      <c r="AB12" s="30"/>
      <c r="AC12" s="30"/>
      <c r="AD12" s="38"/>
      <c r="AF12" s="8"/>
    </row>
    <row r="13" spans="1:32" ht="48.75" customHeight="1" x14ac:dyDescent="0.2">
      <c r="A13" s="1">
        <v>33212</v>
      </c>
      <c r="B13" s="31">
        <v>4</v>
      </c>
      <c r="C13" s="32" t="s">
        <v>16</v>
      </c>
      <c r="D13" s="33">
        <v>52052.75</v>
      </c>
      <c r="E13" s="34">
        <v>69453.12251999999</v>
      </c>
      <c r="F13" s="35">
        <f t="shared" si="0"/>
        <v>17400.37251999999</v>
      </c>
      <c r="G13" s="36">
        <f t="shared" si="1"/>
        <v>133.42834436220949</v>
      </c>
      <c r="H13" s="37">
        <v>20907</v>
      </c>
      <c r="I13" s="35">
        <v>12275.463300000001</v>
      </c>
      <c r="J13" s="35">
        <f t="shared" si="2"/>
        <v>-8631.5366999999987</v>
      </c>
      <c r="K13" s="36">
        <f t="shared" si="3"/>
        <v>58.714608982637394</v>
      </c>
      <c r="L13" s="37">
        <v>6342</v>
      </c>
      <c r="M13" s="35">
        <v>5587.19974</v>
      </c>
      <c r="N13" s="35">
        <f t="shared" si="4"/>
        <v>-754.80025999999998</v>
      </c>
      <c r="O13" s="36">
        <f t="shared" si="5"/>
        <v>88.098387574897501</v>
      </c>
      <c r="P13" s="23">
        <v>424.93967092000003</v>
      </c>
      <c r="Q13" s="24"/>
      <c r="R13" s="24"/>
      <c r="S13" s="24"/>
      <c r="T13" s="24"/>
      <c r="U13" s="25"/>
      <c r="V13" s="26"/>
      <c r="W13" s="27"/>
      <c r="X13" s="28"/>
      <c r="Y13" s="29"/>
      <c r="Z13" s="25"/>
      <c r="AA13" s="25"/>
      <c r="AB13" s="30"/>
      <c r="AC13" s="30"/>
      <c r="AD13" s="38"/>
      <c r="AF13" s="8"/>
    </row>
    <row r="14" spans="1:32" ht="48.75" customHeight="1" x14ac:dyDescent="0.2">
      <c r="A14" s="1">
        <v>33217</v>
      </c>
      <c r="B14" s="31">
        <v>5</v>
      </c>
      <c r="C14" s="32" t="s">
        <v>17</v>
      </c>
      <c r="D14" s="33">
        <v>60304.2</v>
      </c>
      <c r="E14" s="34">
        <v>83187.09259</v>
      </c>
      <c r="F14" s="35">
        <f t="shared" si="0"/>
        <v>22882.892590000003</v>
      </c>
      <c r="G14" s="36">
        <f t="shared" si="1"/>
        <v>137.9457692664856</v>
      </c>
      <c r="H14" s="37">
        <v>23059.8</v>
      </c>
      <c r="I14" s="35">
        <v>14843.337989999998</v>
      </c>
      <c r="J14" s="35">
        <f t="shared" si="2"/>
        <v>-8216.4620100000011</v>
      </c>
      <c r="K14" s="36">
        <f t="shared" si="3"/>
        <v>64.368893008612389</v>
      </c>
      <c r="L14" s="37">
        <v>7475.6</v>
      </c>
      <c r="M14" s="35">
        <v>5118.0507900000002</v>
      </c>
      <c r="N14" s="35">
        <f t="shared" si="4"/>
        <v>-2357.5492100000001</v>
      </c>
      <c r="O14" s="36">
        <f t="shared" si="5"/>
        <v>68.463411498742573</v>
      </c>
      <c r="P14" s="23">
        <v>637.46222432000002</v>
      </c>
      <c r="Q14" s="24"/>
      <c r="R14" s="24"/>
      <c r="S14" s="24"/>
      <c r="T14" s="24"/>
      <c r="U14" s="25"/>
      <c r="V14" s="26"/>
      <c r="W14" s="27"/>
      <c r="X14" s="28"/>
      <c r="Y14" s="29"/>
      <c r="Z14" s="25"/>
      <c r="AA14" s="25"/>
      <c r="AB14" s="30"/>
      <c r="AC14" s="30"/>
      <c r="AD14" s="38"/>
      <c r="AF14" s="8"/>
    </row>
    <row r="15" spans="1:32" ht="48.75" customHeight="1" x14ac:dyDescent="0.2">
      <c r="A15" s="1">
        <v>33220</v>
      </c>
      <c r="B15" s="31">
        <v>6</v>
      </c>
      <c r="C15" s="32" t="s">
        <v>18</v>
      </c>
      <c r="D15" s="33">
        <v>59715.75</v>
      </c>
      <c r="E15" s="34">
        <v>75935.779209999993</v>
      </c>
      <c r="F15" s="35">
        <f t="shared" si="0"/>
        <v>16220.029209999993</v>
      </c>
      <c r="G15" s="36">
        <f t="shared" si="1"/>
        <v>127.16206228675013</v>
      </c>
      <c r="H15" s="37">
        <v>22320</v>
      </c>
      <c r="I15" s="35">
        <v>13910.070320000001</v>
      </c>
      <c r="J15" s="35">
        <f t="shared" si="2"/>
        <v>-8409.9296799999993</v>
      </c>
      <c r="K15" s="36">
        <f t="shared" si="3"/>
        <v>62.321103584229398</v>
      </c>
      <c r="L15" s="37">
        <v>6693</v>
      </c>
      <c r="M15" s="35">
        <v>5934.3659000000007</v>
      </c>
      <c r="N15" s="35">
        <f t="shared" si="4"/>
        <v>-758.63409999999931</v>
      </c>
      <c r="O15" s="36">
        <f t="shared" si="5"/>
        <v>88.665260720155388</v>
      </c>
      <c r="P15" s="23">
        <v>430.15935253999999</v>
      </c>
      <c r="Q15" s="24"/>
      <c r="R15" s="24"/>
      <c r="S15" s="24"/>
      <c r="T15" s="24"/>
      <c r="U15" s="25"/>
      <c r="V15" s="26"/>
      <c r="W15" s="27"/>
      <c r="X15" s="28"/>
      <c r="Y15" s="29"/>
      <c r="Z15" s="25"/>
      <c r="AA15" s="25"/>
      <c r="AB15" s="30"/>
      <c r="AC15" s="30"/>
      <c r="AD15" s="38"/>
      <c r="AF15" s="8"/>
    </row>
    <row r="16" spans="1:32" ht="48.75" customHeight="1" x14ac:dyDescent="0.2">
      <c r="A16" s="1">
        <v>33223</v>
      </c>
      <c r="B16" s="31">
        <v>7</v>
      </c>
      <c r="C16" s="32" t="s">
        <v>19</v>
      </c>
      <c r="D16" s="33">
        <v>63500</v>
      </c>
      <c r="E16" s="34">
        <v>85565.903959999996</v>
      </c>
      <c r="F16" s="35">
        <f t="shared" si="0"/>
        <v>22065.903959999996</v>
      </c>
      <c r="G16" s="36">
        <f t="shared" si="1"/>
        <v>134.74945505511812</v>
      </c>
      <c r="H16" s="37">
        <v>26219.5</v>
      </c>
      <c r="I16" s="35">
        <v>16073.106280000002</v>
      </c>
      <c r="J16" s="35">
        <f t="shared" si="2"/>
        <v>-10146.393719999998</v>
      </c>
      <c r="K16" s="36">
        <f t="shared" si="3"/>
        <v>61.302108278189905</v>
      </c>
      <c r="L16" s="37">
        <v>7950.5</v>
      </c>
      <c r="M16" s="35">
        <v>6472.3420400000005</v>
      </c>
      <c r="N16" s="35">
        <f t="shared" si="4"/>
        <v>-1478.1579599999995</v>
      </c>
      <c r="O16" s="36">
        <f t="shared" si="5"/>
        <v>81.407987422174713</v>
      </c>
      <c r="P16" s="23">
        <v>426.66017173</v>
      </c>
      <c r="Q16" s="24"/>
      <c r="R16" s="24"/>
      <c r="S16" s="24"/>
      <c r="T16" s="24"/>
      <c r="U16" s="25"/>
      <c r="V16" s="26"/>
      <c r="W16" s="27"/>
      <c r="X16" s="28"/>
      <c r="Y16" s="29"/>
      <c r="Z16" s="25"/>
      <c r="AA16" s="25"/>
      <c r="AB16" s="30"/>
      <c r="AC16" s="30"/>
      <c r="AD16" s="38"/>
      <c r="AF16" s="8"/>
    </row>
    <row r="17" spans="1:32" ht="48.75" customHeight="1" x14ac:dyDescent="0.2">
      <c r="A17" s="1">
        <v>33230</v>
      </c>
      <c r="B17" s="31">
        <v>8</v>
      </c>
      <c r="C17" s="32" t="s">
        <v>20</v>
      </c>
      <c r="D17" s="33">
        <v>58556</v>
      </c>
      <c r="E17" s="34">
        <v>76566.24384000001</v>
      </c>
      <c r="F17" s="35">
        <f t="shared" si="0"/>
        <v>18010.24384000001</v>
      </c>
      <c r="G17" s="36">
        <f t="shared" si="1"/>
        <v>130.75729872259038</v>
      </c>
      <c r="H17" s="37">
        <v>24851.5</v>
      </c>
      <c r="I17" s="35">
        <v>13993.07287</v>
      </c>
      <c r="J17" s="35">
        <f t="shared" si="2"/>
        <v>-10858.42713</v>
      </c>
      <c r="K17" s="36">
        <f t="shared" si="3"/>
        <v>56.306753596362391</v>
      </c>
      <c r="L17" s="37">
        <v>7534.5</v>
      </c>
      <c r="M17" s="35">
        <v>5816.0777500000004</v>
      </c>
      <c r="N17" s="35">
        <f t="shared" si="4"/>
        <v>-1718.4222499999996</v>
      </c>
      <c r="O17" s="36">
        <f t="shared" si="5"/>
        <v>77.192617293781936</v>
      </c>
      <c r="P17" s="23">
        <v>1110.98013378</v>
      </c>
      <c r="Q17" s="24"/>
      <c r="R17" s="24"/>
      <c r="S17" s="24"/>
      <c r="T17" s="24"/>
      <c r="U17" s="25"/>
      <c r="V17" s="26"/>
      <c r="W17" s="27"/>
      <c r="X17" s="28"/>
      <c r="Y17" s="29"/>
      <c r="Z17" s="25"/>
      <c r="AA17" s="25"/>
      <c r="AB17" s="30"/>
      <c r="AC17" s="30"/>
      <c r="AD17" s="38"/>
      <c r="AF17" s="8"/>
    </row>
    <row r="18" spans="1:32" ht="48.75" customHeight="1" x14ac:dyDescent="0.2">
      <c r="A18" s="1">
        <v>33233</v>
      </c>
      <c r="B18" s="31">
        <v>9</v>
      </c>
      <c r="C18" s="32" t="s">
        <v>21</v>
      </c>
      <c r="D18" s="33">
        <v>36261</v>
      </c>
      <c r="E18" s="34">
        <v>50036.580809999999</v>
      </c>
      <c r="F18" s="35">
        <f t="shared" si="0"/>
        <v>13775.580809999999</v>
      </c>
      <c r="G18" s="36">
        <f t="shared" si="1"/>
        <v>137.99007421196325</v>
      </c>
      <c r="H18" s="37">
        <v>16013</v>
      </c>
      <c r="I18" s="35">
        <v>9512.6452300000001</v>
      </c>
      <c r="J18" s="35">
        <f t="shared" si="2"/>
        <v>-6500.3547699999999</v>
      </c>
      <c r="K18" s="36">
        <f t="shared" si="3"/>
        <v>59.405765503028782</v>
      </c>
      <c r="L18" s="37">
        <v>4835.5</v>
      </c>
      <c r="M18" s="35">
        <v>3661.1145699999997</v>
      </c>
      <c r="N18" s="35">
        <f t="shared" si="4"/>
        <v>-1174.3854300000003</v>
      </c>
      <c r="O18" s="36">
        <f t="shared" si="5"/>
        <v>75.713257574190877</v>
      </c>
      <c r="P18" s="23">
        <v>295.27002884000001</v>
      </c>
      <c r="Q18" s="24"/>
      <c r="R18" s="24"/>
      <c r="S18" s="24"/>
      <c r="T18" s="24"/>
      <c r="U18" s="25"/>
      <c r="V18" s="26"/>
      <c r="W18" s="27"/>
      <c r="X18" s="28"/>
      <c r="Y18" s="29"/>
      <c r="Z18" s="25"/>
      <c r="AA18" s="25"/>
      <c r="AB18" s="30"/>
      <c r="AC18" s="30"/>
      <c r="AD18" s="38"/>
      <c r="AF18" s="8"/>
    </row>
    <row r="19" spans="1:32" ht="48.75" customHeight="1" x14ac:dyDescent="0.2">
      <c r="A19" s="1">
        <v>33236</v>
      </c>
      <c r="B19" s="31">
        <v>10</v>
      </c>
      <c r="C19" s="32" t="s">
        <v>22</v>
      </c>
      <c r="D19" s="33">
        <v>30898.25</v>
      </c>
      <c r="E19" s="34">
        <v>41421.739889999997</v>
      </c>
      <c r="F19" s="35">
        <f t="shared" si="0"/>
        <v>10523.489889999997</v>
      </c>
      <c r="G19" s="36">
        <f t="shared" si="1"/>
        <v>134.05853046693582</v>
      </c>
      <c r="H19" s="37">
        <v>12672.5</v>
      </c>
      <c r="I19" s="35">
        <v>6962.6936500000002</v>
      </c>
      <c r="J19" s="35">
        <f t="shared" si="2"/>
        <v>-5709.8063499999998</v>
      </c>
      <c r="K19" s="36">
        <f t="shared" si="3"/>
        <v>54.943331229039259</v>
      </c>
      <c r="L19" s="37">
        <v>3950</v>
      </c>
      <c r="M19" s="35">
        <v>2961.5369799999999</v>
      </c>
      <c r="N19" s="35">
        <f t="shared" si="4"/>
        <v>-988.46302000000014</v>
      </c>
      <c r="O19" s="36">
        <f t="shared" si="5"/>
        <v>74.975619746835449</v>
      </c>
      <c r="P19" s="23">
        <v>288.05960429999999</v>
      </c>
      <c r="Q19" s="24"/>
      <c r="R19" s="24"/>
      <c r="S19" s="24"/>
      <c r="T19" s="24"/>
      <c r="U19" s="25"/>
      <c r="V19" s="26"/>
      <c r="W19" s="27"/>
      <c r="X19" s="28"/>
      <c r="Y19" s="29"/>
      <c r="Z19" s="25"/>
      <c r="AA19" s="25"/>
      <c r="AB19" s="30"/>
      <c r="AC19" s="30"/>
      <c r="AD19" s="38"/>
      <c r="AF19" s="8"/>
    </row>
    <row r="20" spans="1:32" ht="48.75" customHeight="1" x14ac:dyDescent="0.2">
      <c r="A20" s="1">
        <v>33226</v>
      </c>
      <c r="B20" s="31">
        <v>11</v>
      </c>
      <c r="C20" s="32" t="s">
        <v>23</v>
      </c>
      <c r="D20" s="33">
        <v>49551</v>
      </c>
      <c r="E20" s="34">
        <v>64761.414159999993</v>
      </c>
      <c r="F20" s="35">
        <f t="shared" si="0"/>
        <v>15210.414159999993</v>
      </c>
      <c r="G20" s="36">
        <f t="shared" si="1"/>
        <v>130.69648273495994</v>
      </c>
      <c r="H20" s="37">
        <v>21747</v>
      </c>
      <c r="I20" s="35">
        <v>10591.76152</v>
      </c>
      <c r="J20" s="35">
        <f t="shared" si="2"/>
        <v>-11155.23848</v>
      </c>
      <c r="K20" s="36">
        <f t="shared" si="3"/>
        <v>48.704471973145722</v>
      </c>
      <c r="L20" s="37">
        <v>6543.5</v>
      </c>
      <c r="M20" s="35">
        <v>3815.5609199999999</v>
      </c>
      <c r="N20" s="35">
        <f t="shared" si="4"/>
        <v>-2727.9390800000001</v>
      </c>
      <c r="O20" s="36">
        <f t="shared" si="5"/>
        <v>58.310704057461606</v>
      </c>
      <c r="P20" s="23">
        <v>334.68998375000001</v>
      </c>
      <c r="Q20" s="24"/>
      <c r="R20" s="24"/>
      <c r="S20" s="24"/>
      <c r="T20" s="24"/>
      <c r="U20" s="25"/>
      <c r="V20" s="26"/>
      <c r="W20" s="27"/>
      <c r="X20" s="28"/>
      <c r="Y20" s="29"/>
      <c r="Z20" s="25"/>
      <c r="AA20" s="25"/>
      <c r="AB20" s="30"/>
      <c r="AC20" s="30"/>
      <c r="AD20" s="38"/>
      <c r="AF20" s="8"/>
    </row>
    <row r="21" spans="1:32" ht="48.75" customHeight="1" x14ac:dyDescent="0.2">
      <c r="A21" s="1">
        <v>33406</v>
      </c>
      <c r="B21" s="31">
        <v>12</v>
      </c>
      <c r="C21" s="32" t="s">
        <v>24</v>
      </c>
      <c r="D21" s="33">
        <v>38977.75</v>
      </c>
      <c r="E21" s="34">
        <v>53984.900580000001</v>
      </c>
      <c r="F21" s="35">
        <f t="shared" si="0"/>
        <v>15007.150580000001</v>
      </c>
      <c r="G21" s="36">
        <f t="shared" si="1"/>
        <v>138.5018390748568</v>
      </c>
      <c r="H21" s="37">
        <v>14349</v>
      </c>
      <c r="I21" s="35">
        <v>9483.8475199999993</v>
      </c>
      <c r="J21" s="35">
        <f t="shared" si="2"/>
        <v>-4865.1524800000007</v>
      </c>
      <c r="K21" s="36">
        <f t="shared" si="3"/>
        <v>66.094135619206909</v>
      </c>
      <c r="L21" s="37">
        <v>4087.5</v>
      </c>
      <c r="M21" s="35">
        <v>4293.7942400000002</v>
      </c>
      <c r="N21" s="35">
        <f t="shared" si="4"/>
        <v>206.29424000000017</v>
      </c>
      <c r="O21" s="36">
        <f t="shared" si="5"/>
        <v>105.04695388379206</v>
      </c>
      <c r="P21" s="23">
        <v>421.62205845</v>
      </c>
      <c r="Q21" s="24"/>
      <c r="R21" s="24"/>
      <c r="S21" s="24"/>
      <c r="T21" s="24"/>
      <c r="U21" s="25"/>
      <c r="V21" s="26"/>
      <c r="W21" s="27"/>
      <c r="X21" s="28"/>
      <c r="Y21" s="29"/>
      <c r="Z21" s="25"/>
      <c r="AA21" s="25"/>
      <c r="AB21" s="30"/>
      <c r="AC21" s="30"/>
      <c r="AD21" s="38"/>
      <c r="AF21" s="8"/>
    </row>
    <row r="22" spans="1:32" ht="48.75" customHeight="1" thickBot="1" x14ac:dyDescent="0.25">
      <c r="A22" s="1">
        <v>33221</v>
      </c>
      <c r="B22" s="39">
        <v>13</v>
      </c>
      <c r="C22" s="40" t="s">
        <v>25</v>
      </c>
      <c r="D22" s="41">
        <v>60846</v>
      </c>
      <c r="E22" s="42">
        <v>80250.446629999991</v>
      </c>
      <c r="F22" s="43">
        <f t="shared" si="0"/>
        <v>19404.446629999991</v>
      </c>
      <c r="G22" s="44">
        <f t="shared" si="1"/>
        <v>131.89108015317356</v>
      </c>
      <c r="H22" s="45">
        <v>24765</v>
      </c>
      <c r="I22" s="43">
        <v>16429.270420000001</v>
      </c>
      <c r="J22" s="43">
        <f t="shared" si="2"/>
        <v>-8335.7295799999993</v>
      </c>
      <c r="K22" s="44">
        <f t="shared" si="3"/>
        <v>66.340684110640026</v>
      </c>
      <c r="L22" s="45">
        <v>7645</v>
      </c>
      <c r="M22" s="43">
        <v>7691.7785999999996</v>
      </c>
      <c r="N22" s="43">
        <f t="shared" si="4"/>
        <v>46.778599999999642</v>
      </c>
      <c r="O22" s="44">
        <f t="shared" si="5"/>
        <v>100.61188489208632</v>
      </c>
      <c r="P22" s="46">
        <v>935.61252362000005</v>
      </c>
      <c r="Q22" s="24"/>
      <c r="R22" s="24"/>
      <c r="S22" s="24"/>
      <c r="T22" s="24"/>
      <c r="U22" s="25"/>
      <c r="V22" s="26"/>
      <c r="W22" s="27"/>
      <c r="X22" s="28"/>
      <c r="Y22" s="29"/>
      <c r="Z22" s="25"/>
      <c r="AA22" s="25"/>
      <c r="AB22" s="30"/>
      <c r="AC22" s="30"/>
      <c r="AD22" s="38"/>
      <c r="AF22" s="8"/>
    </row>
    <row r="23" spans="1:32" ht="48.75" customHeight="1" thickBot="1" x14ac:dyDescent="0.25">
      <c r="B23" s="131" t="s">
        <v>26</v>
      </c>
      <c r="C23" s="132"/>
      <c r="D23" s="47">
        <f t="shared" ref="D23" si="6">+SUM(D9:D22)</f>
        <v>1679648</v>
      </c>
      <c r="E23" s="48">
        <f>+SUM(E9:E22)</f>
        <v>2106220.0301100002</v>
      </c>
      <c r="F23" s="49">
        <f t="shared" ref="F23" si="7">+SUM(F9:F22)</f>
        <v>426572.03011000005</v>
      </c>
      <c r="G23" s="50">
        <f t="shared" si="1"/>
        <v>125.39651344269754</v>
      </c>
      <c r="H23" s="51">
        <f t="shared" ref="H23" si="8">+SUM(H9:H22)</f>
        <v>748260</v>
      </c>
      <c r="I23" s="49">
        <f>+SUM(I9:I22)</f>
        <v>360719.55115999997</v>
      </c>
      <c r="J23" s="49">
        <f t="shared" ref="J23:P23" si="9">+SUM(J9:J22)</f>
        <v>-387540.44884000003</v>
      </c>
      <c r="K23" s="50">
        <f t="shared" si="3"/>
        <v>48.207782209392455</v>
      </c>
      <c r="L23" s="51">
        <f t="shared" si="9"/>
        <v>209147</v>
      </c>
      <c r="M23" s="49">
        <f>+SUM(M9:M22)</f>
        <v>144412.22332999998</v>
      </c>
      <c r="N23" s="49">
        <f t="shared" si="9"/>
        <v>-64734.776669999985</v>
      </c>
      <c r="O23" s="50">
        <f t="shared" si="5"/>
        <v>69.048192577469422</v>
      </c>
      <c r="P23" s="50">
        <f t="shared" si="9"/>
        <v>11888.475948800002</v>
      </c>
      <c r="Q23" s="52"/>
      <c r="R23" s="52"/>
      <c r="S23" s="52"/>
      <c r="T23" s="52"/>
      <c r="U23" s="53"/>
      <c r="V23" s="26"/>
      <c r="W23" s="27"/>
      <c r="X23" s="28"/>
      <c r="Y23" s="29"/>
      <c r="Z23" s="28"/>
      <c r="AA23" s="27"/>
      <c r="AB23" s="27"/>
      <c r="AC23" s="27"/>
      <c r="AD23" s="38"/>
      <c r="AF23" s="8"/>
    </row>
    <row r="24" spans="1:32" x14ac:dyDescent="0.25">
      <c r="W24" s="27"/>
    </row>
    <row r="25" spans="1:32" x14ac:dyDescent="0.25">
      <c r="C25" s="54"/>
      <c r="I25" s="55"/>
    </row>
    <row r="26" spans="1:32" x14ac:dyDescent="0.25">
      <c r="E26" s="56"/>
      <c r="F26" s="55"/>
      <c r="I26" s="55"/>
    </row>
    <row r="27" spans="1:32" ht="22.5" x14ac:dyDescent="0.25">
      <c r="C27" s="57"/>
      <c r="D27" s="57"/>
      <c r="E27" s="57"/>
      <c r="F27" s="57"/>
      <c r="G27" s="57"/>
      <c r="H27" s="57"/>
      <c r="I27" s="57"/>
      <c r="M27" s="55"/>
    </row>
    <row r="28" spans="1:32" ht="22.5" x14ac:dyDescent="0.25">
      <c r="C28" s="57"/>
      <c r="D28" s="57"/>
      <c r="E28" s="57"/>
      <c r="F28" s="57"/>
      <c r="G28" s="57"/>
      <c r="H28" s="57"/>
      <c r="I28" s="57"/>
    </row>
    <row r="29" spans="1:32" ht="22.5" x14ac:dyDescent="0.25">
      <c r="C29" s="57"/>
      <c r="D29" s="57"/>
      <c r="E29" s="57"/>
      <c r="F29" s="57"/>
      <c r="G29" s="57"/>
      <c r="H29" s="57"/>
      <c r="I29" s="57"/>
    </row>
    <row r="30" spans="1:32" x14ac:dyDescent="0.25">
      <c r="E30" s="58"/>
    </row>
  </sheetData>
  <mergeCells count="12">
    <mergeCell ref="P6:P8"/>
    <mergeCell ref="B23:C23"/>
    <mergeCell ref="B1:P1"/>
    <mergeCell ref="B2:P2"/>
    <mergeCell ref="B3:P3"/>
    <mergeCell ref="B5:C5"/>
    <mergeCell ref="L5:O5"/>
    <mergeCell ref="B6:B8"/>
    <mergeCell ref="C6:C8"/>
    <mergeCell ref="D6:G7"/>
    <mergeCell ref="H6:K7"/>
    <mergeCell ref="L6:O7"/>
  </mergeCells>
  <printOptions horizontalCentered="1"/>
  <pageMargins left="0" right="0" top="0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2"/>
  <sheetViews>
    <sheetView showGridLines="0" view="pageBreakPreview" zoomScale="40" zoomScaleNormal="40" zoomScaleSheetLayoutView="40" workbookViewId="0">
      <selection activeCell="L4" sqref="L4:O5"/>
    </sheetView>
  </sheetViews>
  <sheetFormatPr defaultRowHeight="14.25" outlineLevelCol="2" x14ac:dyDescent="0.2"/>
  <cols>
    <col min="1" max="1" width="8.7109375" style="62" bestFit="1" customWidth="1"/>
    <col min="2" max="2" width="9.5703125" style="63" bestFit="1" customWidth="1"/>
    <col min="3" max="3" width="87.140625" style="1" customWidth="1"/>
    <col min="4" max="5" width="29.42578125" style="1" hidden="1" customWidth="1" outlineLevel="2"/>
    <col min="6" max="6" width="25.28515625" style="1" hidden="1" customWidth="1" outlineLevel="2"/>
    <col min="7" max="7" width="14.42578125" style="127" hidden="1" customWidth="1" outlineLevel="2"/>
    <col min="8" max="8" width="26.5703125" style="1" customWidth="1" outlineLevel="1" collapsed="1"/>
    <col min="9" max="9" width="25.5703125" style="1" customWidth="1" outlineLevel="1"/>
    <col min="10" max="10" width="25.85546875" style="1" customWidth="1" outlineLevel="1"/>
    <col min="11" max="11" width="14.42578125" style="127" customWidth="1" outlineLevel="1"/>
    <col min="12" max="12" width="27.42578125" style="1" customWidth="1"/>
    <col min="13" max="13" width="27.7109375" style="1" customWidth="1"/>
    <col min="14" max="14" width="26.140625" style="1" customWidth="1"/>
    <col min="15" max="15" width="14.42578125" style="127" customWidth="1"/>
    <col min="16" max="18" width="21.5703125" style="1" customWidth="1"/>
    <col min="19" max="19" width="20.5703125" style="62" customWidth="1"/>
    <col min="20" max="20" width="29.5703125" style="62" customWidth="1"/>
    <col min="21" max="21" width="41.5703125" style="62" bestFit="1" customWidth="1"/>
    <col min="22" max="22" width="75.85546875" style="62" bestFit="1" customWidth="1"/>
    <col min="23" max="23" width="41.5703125" style="62" bestFit="1" customWidth="1"/>
    <col min="24" max="24" width="30.5703125" style="62" bestFit="1" customWidth="1"/>
    <col min="25" max="16384" width="9.140625" style="62"/>
  </cols>
  <sheetData>
    <row r="1" spans="1:21" s="59" customFormat="1" ht="58.5" customHeight="1" x14ac:dyDescent="0.35">
      <c r="B1" s="158" t="str">
        <f>+CONCATENATE("2023 йил ",C3," маҳаллий бюджетига ундирилган солиқ ва тушумлар тўғрисида МАЪЛУМОТ")</f>
        <v>2023 йил Хоразм вилояти маҳаллий бюджетига ундирилган солиқ ва тушумлар тўғрисида МАЪЛУМОТ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60"/>
      <c r="R1" s="60"/>
      <c r="S1" s="61"/>
      <c r="T1" s="61"/>
      <c r="U1" s="61"/>
    </row>
    <row r="2" spans="1:21" ht="49.5" customHeight="1" x14ac:dyDescent="0.2">
      <c r="C2" s="64" t="s">
        <v>27</v>
      </c>
      <c r="D2" s="65"/>
      <c r="E2" s="65"/>
      <c r="F2" s="65"/>
      <c r="G2" s="66"/>
      <c r="H2" s="65"/>
      <c r="I2" s="65"/>
      <c r="J2" s="65"/>
      <c r="K2" s="66"/>
      <c r="L2" s="63"/>
      <c r="M2" s="63"/>
      <c r="N2" s="63"/>
      <c r="O2" s="67"/>
      <c r="P2" s="63"/>
      <c r="Q2" s="68"/>
      <c r="R2" s="68"/>
      <c r="S2" s="69"/>
      <c r="T2" s="69"/>
      <c r="U2" s="69"/>
    </row>
    <row r="3" spans="1:21" s="77" customFormat="1" ht="50.25" customHeight="1" thickBot="1" x14ac:dyDescent="0.3">
      <c r="A3" s="70">
        <v>33</v>
      </c>
      <c r="B3" s="71">
        <v>0</v>
      </c>
      <c r="C3" s="72" t="s">
        <v>63</v>
      </c>
      <c r="D3" s="73"/>
      <c r="E3" s="74"/>
      <c r="F3" s="74"/>
      <c r="G3" s="75"/>
      <c r="H3" s="74"/>
      <c r="I3" s="74"/>
      <c r="J3" s="74"/>
      <c r="K3" s="75"/>
      <c r="L3" s="159">
        <v>45250</v>
      </c>
      <c r="M3" s="159"/>
      <c r="N3" s="159"/>
      <c r="O3" s="159"/>
      <c r="P3" s="159"/>
      <c r="Q3" s="76"/>
      <c r="R3" s="76"/>
      <c r="S3" s="69"/>
      <c r="T3" s="69"/>
      <c r="U3" s="69"/>
    </row>
    <row r="4" spans="1:21" ht="23.25" x14ac:dyDescent="0.2">
      <c r="B4" s="160"/>
      <c r="C4" s="163" t="s">
        <v>28</v>
      </c>
      <c r="D4" s="166" t="s">
        <v>6</v>
      </c>
      <c r="E4" s="167"/>
      <c r="F4" s="167"/>
      <c r="G4" s="168"/>
      <c r="H4" s="166" t="s">
        <v>62</v>
      </c>
      <c r="I4" s="167"/>
      <c r="J4" s="167"/>
      <c r="K4" s="168"/>
      <c r="L4" s="166" t="s">
        <v>61</v>
      </c>
      <c r="M4" s="167"/>
      <c r="N4" s="167"/>
      <c r="O4" s="168"/>
      <c r="P4" s="175" t="s">
        <v>7</v>
      </c>
      <c r="Q4" s="78"/>
      <c r="R4" s="78"/>
      <c r="S4" s="61"/>
      <c r="T4" s="61"/>
      <c r="U4" s="61"/>
    </row>
    <row r="5" spans="1:21" ht="14.25" customHeight="1" x14ac:dyDescent="0.2">
      <c r="B5" s="161"/>
      <c r="C5" s="164"/>
      <c r="D5" s="169"/>
      <c r="E5" s="170"/>
      <c r="F5" s="170"/>
      <c r="G5" s="171"/>
      <c r="H5" s="169"/>
      <c r="I5" s="170"/>
      <c r="J5" s="170"/>
      <c r="K5" s="171"/>
      <c r="L5" s="172"/>
      <c r="M5" s="173"/>
      <c r="N5" s="173"/>
      <c r="O5" s="174"/>
      <c r="P5" s="176"/>
      <c r="Q5" s="78"/>
      <c r="R5" s="78"/>
      <c r="S5" s="61"/>
      <c r="T5" s="61"/>
      <c r="U5" s="61"/>
    </row>
    <row r="6" spans="1:21" ht="1.5" customHeight="1" x14ac:dyDescent="0.2">
      <c r="B6" s="161"/>
      <c r="C6" s="164"/>
      <c r="D6" s="172"/>
      <c r="E6" s="173"/>
      <c r="F6" s="173"/>
      <c r="G6" s="174"/>
      <c r="H6" s="172"/>
      <c r="I6" s="173"/>
      <c r="J6" s="173"/>
      <c r="K6" s="174"/>
      <c r="L6" s="178" t="s">
        <v>29</v>
      </c>
      <c r="M6" s="180" t="s">
        <v>30</v>
      </c>
      <c r="N6" s="79"/>
      <c r="O6" s="154" t="s">
        <v>11</v>
      </c>
      <c r="P6" s="176"/>
      <c r="Q6" s="78"/>
      <c r="R6" s="78"/>
      <c r="S6" s="61"/>
      <c r="T6" s="61"/>
      <c r="U6" s="61"/>
    </row>
    <row r="7" spans="1:21" ht="36.75" customHeight="1" x14ac:dyDescent="0.2">
      <c r="B7" s="162"/>
      <c r="C7" s="165"/>
      <c r="D7" s="80" t="s">
        <v>29</v>
      </c>
      <c r="E7" s="81" t="s">
        <v>30</v>
      </c>
      <c r="F7" s="81" t="s">
        <v>10</v>
      </c>
      <c r="G7" s="82" t="s">
        <v>11</v>
      </c>
      <c r="H7" s="80" t="s">
        <v>29</v>
      </c>
      <c r="I7" s="81" t="s">
        <v>30</v>
      </c>
      <c r="J7" s="81" t="s">
        <v>10</v>
      </c>
      <c r="K7" s="82" t="s">
        <v>11</v>
      </c>
      <c r="L7" s="179"/>
      <c r="M7" s="181"/>
      <c r="N7" s="83" t="s">
        <v>10</v>
      </c>
      <c r="O7" s="155"/>
      <c r="P7" s="177"/>
      <c r="Q7" s="78"/>
      <c r="R7" s="78"/>
      <c r="S7" s="61"/>
      <c r="T7" s="61"/>
      <c r="U7" s="61"/>
    </row>
    <row r="8" spans="1:21" ht="54" customHeight="1" x14ac:dyDescent="0.2">
      <c r="A8" s="62">
        <v>10100</v>
      </c>
      <c r="B8" s="84">
        <v>1</v>
      </c>
      <c r="C8" s="85" t="s">
        <v>31</v>
      </c>
      <c r="D8" s="86">
        <v>221590</v>
      </c>
      <c r="E8" s="87">
        <v>204953.45853999999</v>
      </c>
      <c r="F8" s="87">
        <f>+E8-D8</f>
        <v>-16636.541460000008</v>
      </c>
      <c r="G8" s="88">
        <f>IF((IFERROR(E8/D8,0)*100)&gt;200,200,(IFERROR(E8/D8,0)*100))</f>
        <v>92.492196642447766</v>
      </c>
      <c r="H8" s="86">
        <v>157032</v>
      </c>
      <c r="I8" s="87">
        <v>22505.93634</v>
      </c>
      <c r="J8" s="87">
        <f>+I8-H8</f>
        <v>-134526.06365999999</v>
      </c>
      <c r="K8" s="88">
        <f>IF((IFERROR(I8/H8,0)*100)&gt;200,200,(IFERROR(I8/H8,0)*100))</f>
        <v>14.332070113097966</v>
      </c>
      <c r="L8" s="89">
        <v>35347</v>
      </c>
      <c r="M8" s="87">
        <v>3698.0953799999993</v>
      </c>
      <c r="N8" s="90">
        <f>+M8-L8</f>
        <v>-31648.904620000001</v>
      </c>
      <c r="O8" s="88">
        <f>IF((IFERROR(M8/L8,0)*100)&gt;200,200,(IFERROR(M8/L8,0)*100))</f>
        <v>10.462260955668089</v>
      </c>
      <c r="P8" s="91">
        <v>195.25627366000001</v>
      </c>
      <c r="Q8" s="92">
        <f>+I8/1000</f>
        <v>22.505936340000002</v>
      </c>
      <c r="R8" s="92"/>
      <c r="S8" s="92"/>
      <c r="T8" s="61"/>
      <c r="U8" s="61"/>
    </row>
    <row r="9" spans="1:21" ht="39.75" customHeight="1" x14ac:dyDescent="0.2">
      <c r="A9" s="62">
        <v>10200</v>
      </c>
      <c r="B9" s="84">
        <v>2</v>
      </c>
      <c r="C9" s="85" t="s">
        <v>32</v>
      </c>
      <c r="D9" s="86">
        <v>99773</v>
      </c>
      <c r="E9" s="87">
        <v>114830.30235</v>
      </c>
      <c r="F9" s="87">
        <f t="shared" ref="F9:F13" si="0">+E9-D9</f>
        <v>15057.302349999998</v>
      </c>
      <c r="G9" s="88">
        <f t="shared" ref="G9:G13" si="1">IF((IFERROR(E9/D9,0)*100)&gt;200,200,(IFERROR(E9/D9,0)*100))</f>
        <v>115.091560191635</v>
      </c>
      <c r="H9" s="86">
        <v>24238</v>
      </c>
      <c r="I9" s="87">
        <v>18249.540580000001</v>
      </c>
      <c r="J9" s="87">
        <f t="shared" ref="J9:J37" si="2">+I9-H9</f>
        <v>-5988.4594199999992</v>
      </c>
      <c r="K9" s="88">
        <f t="shared" ref="K9:K13" si="3">IF((IFERROR(I9/H9,0)*100)&gt;200,200,(IFERROR(I9/H9,0)*100))</f>
        <v>75.293095882498562</v>
      </c>
      <c r="L9" s="89">
        <v>9210</v>
      </c>
      <c r="M9" s="87">
        <v>7637.8826900000004</v>
      </c>
      <c r="N9" s="90">
        <f t="shared" ref="N9:N13" si="4">+M9-L9</f>
        <v>-1572.1173099999996</v>
      </c>
      <c r="O9" s="88">
        <f t="shared" ref="O9:O13" si="5">IF((IFERROR(M9/L9,0)*100)&gt;200,200,(IFERROR(M9/L9,0)*100))</f>
        <v>82.930322366992399</v>
      </c>
      <c r="P9" s="91">
        <v>1469.5084431600001</v>
      </c>
      <c r="Q9" s="92">
        <f t="shared" ref="Q9:Q37" si="6">+I9/1000</f>
        <v>18.249540580000001</v>
      </c>
      <c r="R9" s="92"/>
      <c r="S9" s="92"/>
      <c r="T9" s="61"/>
      <c r="U9" s="61"/>
    </row>
    <row r="10" spans="1:21" ht="54" customHeight="1" x14ac:dyDescent="0.2">
      <c r="A10" s="62">
        <v>10400</v>
      </c>
      <c r="B10" s="84">
        <v>3</v>
      </c>
      <c r="C10" s="85" t="s">
        <v>33</v>
      </c>
      <c r="D10" s="86">
        <v>692007</v>
      </c>
      <c r="E10" s="87">
        <v>860767.13612000004</v>
      </c>
      <c r="F10" s="87">
        <f t="shared" si="0"/>
        <v>168760.13612000004</v>
      </c>
      <c r="G10" s="88">
        <f t="shared" si="1"/>
        <v>124.38705621763941</v>
      </c>
      <c r="H10" s="86">
        <v>301957</v>
      </c>
      <c r="I10" s="87">
        <v>154513.38311</v>
      </c>
      <c r="J10" s="87">
        <f t="shared" si="2"/>
        <v>-147443.61689</v>
      </c>
      <c r="K10" s="88">
        <f t="shared" si="3"/>
        <v>51.170657779087747</v>
      </c>
      <c r="L10" s="89">
        <v>81487</v>
      </c>
      <c r="M10" s="87">
        <v>71471.362330000004</v>
      </c>
      <c r="N10" s="90">
        <f t="shared" si="4"/>
        <v>-10015.637669999996</v>
      </c>
      <c r="O10" s="88">
        <f t="shared" si="5"/>
        <v>87.708913483132278</v>
      </c>
      <c r="P10" s="91">
        <v>4449.5475685299989</v>
      </c>
      <c r="Q10" s="92">
        <f t="shared" si="6"/>
        <v>154.51338311000001</v>
      </c>
      <c r="R10" s="61"/>
      <c r="S10" s="61"/>
      <c r="T10" s="61"/>
      <c r="U10" s="61"/>
    </row>
    <row r="11" spans="1:21" ht="54" customHeight="1" x14ac:dyDescent="0.2">
      <c r="A11" s="62">
        <v>10500</v>
      </c>
      <c r="B11" s="84">
        <v>4</v>
      </c>
      <c r="C11" s="85" t="s">
        <v>34</v>
      </c>
      <c r="D11" s="86">
        <v>14396</v>
      </c>
      <c r="E11" s="87">
        <v>17081.467619999999</v>
      </c>
      <c r="F11" s="87">
        <f t="shared" si="0"/>
        <v>2685.4676199999994</v>
      </c>
      <c r="G11" s="88">
        <f t="shared" si="1"/>
        <v>118.65426243400945</v>
      </c>
      <c r="H11" s="86">
        <v>4687</v>
      </c>
      <c r="I11" s="87">
        <v>2171.9152400000003</v>
      </c>
      <c r="J11" s="87">
        <f t="shared" si="2"/>
        <v>-2515.0847599999997</v>
      </c>
      <c r="K11" s="88">
        <f t="shared" si="3"/>
        <v>46.339134627693632</v>
      </c>
      <c r="L11" s="89">
        <v>1561</v>
      </c>
      <c r="M11" s="87">
        <v>581.19281000000001</v>
      </c>
      <c r="N11" s="90">
        <f t="shared" si="4"/>
        <v>-979.80718999999999</v>
      </c>
      <c r="O11" s="88">
        <f t="shared" si="5"/>
        <v>37.232082639333761</v>
      </c>
      <c r="P11" s="91">
        <v>79.088780099999994</v>
      </c>
      <c r="Q11" s="92">
        <f t="shared" si="6"/>
        <v>2.1719152400000001</v>
      </c>
      <c r="R11" s="61"/>
      <c r="S11" s="61"/>
      <c r="T11" s="61"/>
      <c r="U11" s="61"/>
    </row>
    <row r="12" spans="1:21" ht="39.75" customHeight="1" x14ac:dyDescent="0.2">
      <c r="A12" s="62">
        <v>20100</v>
      </c>
      <c r="B12" s="84">
        <v>5</v>
      </c>
      <c r="C12" s="85" t="s">
        <v>35</v>
      </c>
      <c r="D12" s="86">
        <v>0</v>
      </c>
      <c r="E12" s="87">
        <v>0</v>
      </c>
      <c r="F12" s="87">
        <f t="shared" si="0"/>
        <v>0</v>
      </c>
      <c r="G12" s="88">
        <f t="shared" si="1"/>
        <v>0</v>
      </c>
      <c r="H12" s="86">
        <v>0</v>
      </c>
      <c r="I12" s="87">
        <v>0</v>
      </c>
      <c r="J12" s="87">
        <f t="shared" si="2"/>
        <v>0</v>
      </c>
      <c r="K12" s="88">
        <f t="shared" si="3"/>
        <v>0</v>
      </c>
      <c r="L12" s="89">
        <v>0</v>
      </c>
      <c r="M12" s="87">
        <v>0</v>
      </c>
      <c r="N12" s="90">
        <f t="shared" si="4"/>
        <v>0</v>
      </c>
      <c r="O12" s="88">
        <f t="shared" si="5"/>
        <v>0</v>
      </c>
      <c r="P12" s="91">
        <v>0</v>
      </c>
      <c r="Q12" s="92">
        <f t="shared" si="6"/>
        <v>0</v>
      </c>
      <c r="R12" s="61"/>
      <c r="S12" s="61"/>
      <c r="T12" s="61"/>
      <c r="U12" s="61"/>
    </row>
    <row r="13" spans="1:21" s="93" customFormat="1" ht="39.75" customHeight="1" x14ac:dyDescent="0.2">
      <c r="B13" s="94">
        <v>6</v>
      </c>
      <c r="C13" s="95" t="s">
        <v>36</v>
      </c>
      <c r="D13" s="96">
        <f>SUM(D14:D20)</f>
        <v>140818</v>
      </c>
      <c r="E13" s="97">
        <f>SUM(E14:E20)</f>
        <v>166463.54205000002</v>
      </c>
      <c r="F13" s="97">
        <f t="shared" si="0"/>
        <v>25645.542050000018</v>
      </c>
      <c r="G13" s="88">
        <f t="shared" si="1"/>
        <v>118.21183517021974</v>
      </c>
      <c r="H13" s="96">
        <v>58171</v>
      </c>
      <c r="I13" s="97">
        <v>32213.140099999997</v>
      </c>
      <c r="J13" s="97">
        <f t="shared" si="2"/>
        <v>-25957.859900000003</v>
      </c>
      <c r="K13" s="88">
        <f t="shared" si="3"/>
        <v>55.376631139227449</v>
      </c>
      <c r="L13" s="96">
        <v>15806</v>
      </c>
      <c r="M13" s="97">
        <v>15598.508599999997</v>
      </c>
      <c r="N13" s="98">
        <f t="shared" si="4"/>
        <v>-207.49140000000261</v>
      </c>
      <c r="O13" s="88">
        <f t="shared" si="5"/>
        <v>98.687261799316701</v>
      </c>
      <c r="P13" s="99">
        <v>958.68571698999983</v>
      </c>
      <c r="Q13" s="92">
        <f t="shared" si="6"/>
        <v>32.213140099999997</v>
      </c>
      <c r="R13" s="100"/>
      <c r="S13" s="100"/>
      <c r="T13" s="100"/>
      <c r="U13" s="100"/>
    </row>
    <row r="14" spans="1:21" ht="30" customHeight="1" x14ac:dyDescent="0.2">
      <c r="B14" s="84"/>
      <c r="C14" s="101" t="s">
        <v>37</v>
      </c>
      <c r="D14" s="86"/>
      <c r="E14" s="87"/>
      <c r="F14" s="87"/>
      <c r="G14" s="88"/>
      <c r="H14" s="86"/>
      <c r="I14" s="87"/>
      <c r="J14" s="87"/>
      <c r="K14" s="88"/>
      <c r="L14" s="89"/>
      <c r="M14" s="87"/>
      <c r="N14" s="90"/>
      <c r="O14" s="88"/>
      <c r="P14" s="91"/>
      <c r="Q14" s="92">
        <f t="shared" si="6"/>
        <v>0</v>
      </c>
      <c r="R14" s="61"/>
      <c r="S14" s="61"/>
      <c r="T14" s="61"/>
      <c r="U14" s="61"/>
    </row>
    <row r="15" spans="1:21" ht="30" hidden="1" customHeight="1" x14ac:dyDescent="0.2">
      <c r="A15" s="62">
        <v>20202</v>
      </c>
      <c r="B15" s="102">
        <v>6.1</v>
      </c>
      <c r="C15" s="103" t="s">
        <v>38</v>
      </c>
      <c r="D15" s="86">
        <v>0</v>
      </c>
      <c r="E15" s="87">
        <v>0</v>
      </c>
      <c r="F15" s="87">
        <f t="shared" ref="F15:F37" si="7">+E15-D15</f>
        <v>0</v>
      </c>
      <c r="G15" s="88">
        <f t="shared" ref="G15:G37" si="8">IF((IFERROR(E15/D15,0)*100)&gt;200,200,(IFERROR(E15/D15,0)*100))</f>
        <v>0</v>
      </c>
      <c r="H15" s="86">
        <v>0</v>
      </c>
      <c r="I15" s="87">
        <v>0</v>
      </c>
      <c r="J15" s="87">
        <f t="shared" si="2"/>
        <v>0</v>
      </c>
      <c r="K15" s="88">
        <f t="shared" ref="K15:K37" si="9">IF((IFERROR(I15/H15,0)*100)&gt;200,200,(IFERROR(I15/H15,0)*100))</f>
        <v>0</v>
      </c>
      <c r="L15" s="89">
        <v>0</v>
      </c>
      <c r="M15" s="87">
        <v>0</v>
      </c>
      <c r="N15" s="90">
        <f t="shared" ref="N15:N37" si="10">+M15-L15</f>
        <v>0</v>
      </c>
      <c r="O15" s="88">
        <f t="shared" ref="O15:O37" si="11">IF((IFERROR(M15/L15,0)*100)&gt;200,200,(IFERROR(M15/L15,0)*100))</f>
        <v>0</v>
      </c>
      <c r="P15" s="91">
        <v>0</v>
      </c>
      <c r="Q15" s="92">
        <f t="shared" si="6"/>
        <v>0</v>
      </c>
      <c r="R15" s="61"/>
      <c r="S15" s="61"/>
      <c r="T15" s="61"/>
      <c r="U15" s="61"/>
    </row>
    <row r="16" spans="1:21" ht="30" hidden="1" customHeight="1" x14ac:dyDescent="0.2">
      <c r="B16" s="102">
        <v>6.2</v>
      </c>
      <c r="C16" s="103" t="s">
        <v>39</v>
      </c>
      <c r="D16" s="86">
        <v>0</v>
      </c>
      <c r="E16" s="87">
        <v>0</v>
      </c>
      <c r="F16" s="87">
        <f t="shared" si="7"/>
        <v>0</v>
      </c>
      <c r="G16" s="88">
        <f t="shared" si="8"/>
        <v>0</v>
      </c>
      <c r="H16" s="86">
        <v>0</v>
      </c>
      <c r="I16" s="87">
        <v>0</v>
      </c>
      <c r="J16" s="87">
        <f t="shared" si="2"/>
        <v>0</v>
      </c>
      <c r="K16" s="88">
        <f t="shared" si="9"/>
        <v>0</v>
      </c>
      <c r="L16" s="89">
        <v>0</v>
      </c>
      <c r="M16" s="87">
        <v>0</v>
      </c>
      <c r="N16" s="90">
        <f t="shared" si="10"/>
        <v>0</v>
      </c>
      <c r="O16" s="88">
        <f t="shared" si="11"/>
        <v>0</v>
      </c>
      <c r="P16" s="91">
        <v>0</v>
      </c>
      <c r="Q16" s="92">
        <f t="shared" si="6"/>
        <v>0</v>
      </c>
      <c r="R16" s="61"/>
      <c r="S16" s="61"/>
      <c r="T16" s="61"/>
      <c r="U16" s="61"/>
    </row>
    <row r="17" spans="1:22" ht="30" hidden="1" customHeight="1" x14ac:dyDescent="0.2">
      <c r="B17" s="102">
        <v>6.3</v>
      </c>
      <c r="C17" s="103" t="s">
        <v>40</v>
      </c>
      <c r="D17" s="86">
        <v>0</v>
      </c>
      <c r="E17" s="87">
        <v>0</v>
      </c>
      <c r="F17" s="87">
        <f t="shared" si="7"/>
        <v>0</v>
      </c>
      <c r="G17" s="88">
        <f t="shared" si="8"/>
        <v>0</v>
      </c>
      <c r="H17" s="86">
        <v>0</v>
      </c>
      <c r="I17" s="87">
        <v>0</v>
      </c>
      <c r="J17" s="87">
        <f t="shared" si="2"/>
        <v>0</v>
      </c>
      <c r="K17" s="88">
        <f t="shared" si="9"/>
        <v>0</v>
      </c>
      <c r="L17" s="89">
        <v>0</v>
      </c>
      <c r="M17" s="87">
        <v>0</v>
      </c>
      <c r="N17" s="90">
        <f t="shared" si="10"/>
        <v>0</v>
      </c>
      <c r="O17" s="88">
        <f t="shared" si="11"/>
        <v>0</v>
      </c>
      <c r="P17" s="91">
        <v>0</v>
      </c>
      <c r="Q17" s="92">
        <f t="shared" si="6"/>
        <v>0</v>
      </c>
      <c r="R17" s="61"/>
      <c r="S17" s="61"/>
      <c r="T17" s="61"/>
      <c r="U17" s="61"/>
    </row>
    <row r="18" spans="1:22" ht="30" hidden="1" customHeight="1" x14ac:dyDescent="0.2">
      <c r="B18" s="102">
        <v>6.4</v>
      </c>
      <c r="C18" s="103" t="s">
        <v>41</v>
      </c>
      <c r="D18" s="86">
        <v>0</v>
      </c>
      <c r="E18" s="87">
        <v>0</v>
      </c>
      <c r="F18" s="87">
        <f t="shared" si="7"/>
        <v>0</v>
      </c>
      <c r="G18" s="88">
        <f t="shared" si="8"/>
        <v>0</v>
      </c>
      <c r="H18" s="86">
        <v>0</v>
      </c>
      <c r="I18" s="87">
        <v>0</v>
      </c>
      <c r="J18" s="87">
        <f t="shared" si="2"/>
        <v>0</v>
      </c>
      <c r="K18" s="88">
        <f t="shared" si="9"/>
        <v>0</v>
      </c>
      <c r="L18" s="89">
        <v>0</v>
      </c>
      <c r="M18" s="87">
        <v>0</v>
      </c>
      <c r="N18" s="90">
        <f t="shared" si="10"/>
        <v>0</v>
      </c>
      <c r="O18" s="88">
        <f t="shared" si="11"/>
        <v>0</v>
      </c>
      <c r="P18" s="91">
        <v>0</v>
      </c>
      <c r="Q18" s="92">
        <f t="shared" si="6"/>
        <v>0</v>
      </c>
      <c r="R18" s="61"/>
      <c r="S18" s="61"/>
      <c r="T18" s="61"/>
      <c r="U18" s="61"/>
    </row>
    <row r="19" spans="1:22" s="1" customFormat="1" ht="54" customHeight="1" x14ac:dyDescent="0.2">
      <c r="A19" s="1">
        <v>20300</v>
      </c>
      <c r="B19" s="102">
        <v>6.5</v>
      </c>
      <c r="C19" s="85" t="s">
        <v>42</v>
      </c>
      <c r="D19" s="86">
        <v>140818</v>
      </c>
      <c r="E19" s="87">
        <v>166463.54205000002</v>
      </c>
      <c r="F19" s="87">
        <f t="shared" si="7"/>
        <v>25645.542050000018</v>
      </c>
      <c r="G19" s="88">
        <f t="shared" si="8"/>
        <v>118.21183517021974</v>
      </c>
      <c r="H19" s="86">
        <v>58171</v>
      </c>
      <c r="I19" s="87">
        <v>32213.140099999997</v>
      </c>
      <c r="J19" s="87">
        <f t="shared" si="2"/>
        <v>-25957.859900000003</v>
      </c>
      <c r="K19" s="88">
        <f t="shared" si="9"/>
        <v>55.376631139227449</v>
      </c>
      <c r="L19" s="86">
        <v>15806</v>
      </c>
      <c r="M19" s="87">
        <v>15598.508599999997</v>
      </c>
      <c r="N19" s="90">
        <f t="shared" si="10"/>
        <v>-207.49140000000261</v>
      </c>
      <c r="O19" s="88">
        <f t="shared" si="11"/>
        <v>98.687261799316701</v>
      </c>
      <c r="P19" s="91">
        <v>958.68571698999983</v>
      </c>
      <c r="Q19" s="92">
        <f t="shared" si="6"/>
        <v>32.213140099999997</v>
      </c>
      <c r="R19" s="92"/>
      <c r="S19" s="92"/>
      <c r="T19" s="92"/>
      <c r="U19" s="92"/>
      <c r="V19" s="104"/>
    </row>
    <row r="20" spans="1:22" ht="30" hidden="1" customHeight="1" x14ac:dyDescent="0.2">
      <c r="B20" s="102">
        <v>6.6</v>
      </c>
      <c r="C20" s="85" t="s">
        <v>43</v>
      </c>
      <c r="D20" s="86">
        <v>0</v>
      </c>
      <c r="E20" s="87">
        <v>0</v>
      </c>
      <c r="F20" s="87">
        <f t="shared" si="7"/>
        <v>0</v>
      </c>
      <c r="G20" s="88">
        <f t="shared" si="8"/>
        <v>0</v>
      </c>
      <c r="H20" s="86">
        <v>0</v>
      </c>
      <c r="I20" s="87">
        <v>0</v>
      </c>
      <c r="J20" s="87">
        <f t="shared" si="2"/>
        <v>0</v>
      </c>
      <c r="K20" s="88">
        <f t="shared" si="9"/>
        <v>0</v>
      </c>
      <c r="L20" s="89">
        <v>0</v>
      </c>
      <c r="M20" s="87">
        <v>0</v>
      </c>
      <c r="N20" s="90">
        <f t="shared" si="10"/>
        <v>0</v>
      </c>
      <c r="O20" s="88">
        <f t="shared" si="11"/>
        <v>0</v>
      </c>
      <c r="P20" s="91">
        <v>0</v>
      </c>
      <c r="Q20" s="92">
        <f t="shared" si="6"/>
        <v>0</v>
      </c>
      <c r="R20" s="61"/>
      <c r="S20" s="61"/>
      <c r="T20" s="61"/>
      <c r="U20" s="61"/>
    </row>
    <row r="21" spans="1:22" s="1" customFormat="1" ht="54" customHeight="1" x14ac:dyDescent="0.2">
      <c r="A21" s="1">
        <v>30100</v>
      </c>
      <c r="B21" s="84">
        <v>7</v>
      </c>
      <c r="C21" s="85" t="s">
        <v>44</v>
      </c>
      <c r="D21" s="86">
        <v>57807</v>
      </c>
      <c r="E21" s="87">
        <v>81218.530699999988</v>
      </c>
      <c r="F21" s="87">
        <f t="shared" si="7"/>
        <v>23411.530699999988</v>
      </c>
      <c r="G21" s="88">
        <f t="shared" si="8"/>
        <v>140.49947359316343</v>
      </c>
      <c r="H21" s="86">
        <v>17462</v>
      </c>
      <c r="I21" s="87">
        <v>11364.97516</v>
      </c>
      <c r="J21" s="87">
        <f t="shared" si="2"/>
        <v>-6097.02484</v>
      </c>
      <c r="K21" s="88">
        <f t="shared" si="9"/>
        <v>65.084040545183825</v>
      </c>
      <c r="L21" s="86">
        <v>6019</v>
      </c>
      <c r="M21" s="87">
        <v>5245.8913499999999</v>
      </c>
      <c r="N21" s="90">
        <f t="shared" si="10"/>
        <v>-773.10865000000013</v>
      </c>
      <c r="O21" s="88">
        <f t="shared" si="11"/>
        <v>87.155529988370162</v>
      </c>
      <c r="P21" s="91">
        <v>169.93434448000002</v>
      </c>
      <c r="Q21" s="92">
        <f t="shared" si="6"/>
        <v>11.36497516</v>
      </c>
      <c r="R21" s="92"/>
      <c r="S21" s="92"/>
      <c r="T21" s="92"/>
      <c r="U21" s="92"/>
    </row>
    <row r="22" spans="1:22" ht="52.5" customHeight="1" x14ac:dyDescent="0.2">
      <c r="A22" s="62">
        <v>30301</v>
      </c>
      <c r="B22" s="84">
        <v>8</v>
      </c>
      <c r="C22" s="85" t="s">
        <v>45</v>
      </c>
      <c r="D22" s="86">
        <v>103192</v>
      </c>
      <c r="E22" s="87">
        <v>123075.41553</v>
      </c>
      <c r="F22" s="87">
        <f t="shared" si="7"/>
        <v>19883.415529999998</v>
      </c>
      <c r="G22" s="88">
        <f t="shared" si="8"/>
        <v>119.26836918559577</v>
      </c>
      <c r="H22" s="86">
        <v>49026</v>
      </c>
      <c r="I22" s="87">
        <v>22605.647270000001</v>
      </c>
      <c r="J22" s="87">
        <f t="shared" si="2"/>
        <v>-26420.352729999999</v>
      </c>
      <c r="K22" s="88">
        <f t="shared" si="9"/>
        <v>46.109507750989273</v>
      </c>
      <c r="L22" s="89">
        <v>16641</v>
      </c>
      <c r="M22" s="87">
        <v>8001.5899400000008</v>
      </c>
      <c r="N22" s="90">
        <f t="shared" si="10"/>
        <v>-8639.4100599999983</v>
      </c>
      <c r="O22" s="88">
        <f t="shared" si="11"/>
        <v>48.083588366083774</v>
      </c>
      <c r="P22" s="91">
        <v>753.37532743999986</v>
      </c>
      <c r="Q22" s="92">
        <f t="shared" si="6"/>
        <v>22.605647270000002</v>
      </c>
      <c r="R22" s="61"/>
      <c r="S22" s="61"/>
      <c r="T22" s="61"/>
      <c r="U22" s="61"/>
    </row>
    <row r="23" spans="1:22" ht="54" customHeight="1" x14ac:dyDescent="0.2">
      <c r="A23" s="62">
        <v>30200</v>
      </c>
      <c r="B23" s="84">
        <v>9</v>
      </c>
      <c r="C23" s="85" t="s">
        <v>46</v>
      </c>
      <c r="D23" s="86">
        <v>46817</v>
      </c>
      <c r="E23" s="87">
        <v>77679.305160000004</v>
      </c>
      <c r="F23" s="87">
        <f t="shared" si="7"/>
        <v>30862.305160000004</v>
      </c>
      <c r="G23" s="88">
        <f t="shared" si="8"/>
        <v>165.92115077856334</v>
      </c>
      <c r="H23" s="86">
        <v>15192</v>
      </c>
      <c r="I23" s="87">
        <v>11511.99041</v>
      </c>
      <c r="J23" s="87">
        <f t="shared" si="2"/>
        <v>-3680.0095899999997</v>
      </c>
      <c r="K23" s="88">
        <f t="shared" si="9"/>
        <v>75.77666146656135</v>
      </c>
      <c r="L23" s="89">
        <v>5211</v>
      </c>
      <c r="M23" s="87">
        <v>4079.20127</v>
      </c>
      <c r="N23" s="90">
        <f t="shared" si="10"/>
        <v>-1131.79873</v>
      </c>
      <c r="O23" s="88">
        <f t="shared" si="11"/>
        <v>78.280584724620994</v>
      </c>
      <c r="P23" s="91">
        <v>437.49621587999997</v>
      </c>
      <c r="Q23" s="92">
        <f t="shared" si="6"/>
        <v>11.511990410000001</v>
      </c>
      <c r="R23" s="61"/>
      <c r="S23" s="61"/>
      <c r="T23" s="61"/>
      <c r="U23" s="61"/>
    </row>
    <row r="24" spans="1:22" ht="30" customHeight="1" x14ac:dyDescent="0.2">
      <c r="A24" s="62">
        <v>30303</v>
      </c>
      <c r="B24" s="84">
        <v>10</v>
      </c>
      <c r="C24" s="85" t="s">
        <v>47</v>
      </c>
      <c r="D24" s="86">
        <v>66980</v>
      </c>
      <c r="E24" s="87">
        <v>131753.52251000001</v>
      </c>
      <c r="F24" s="87">
        <f t="shared" si="7"/>
        <v>64773.52251000001</v>
      </c>
      <c r="G24" s="88">
        <f t="shared" si="8"/>
        <v>196.70576666169006</v>
      </c>
      <c r="H24" s="86">
        <v>24773</v>
      </c>
      <c r="I24" s="87">
        <v>20499.707170000001</v>
      </c>
      <c r="J24" s="87">
        <f t="shared" si="2"/>
        <v>-4273.2928299999985</v>
      </c>
      <c r="K24" s="88">
        <f t="shared" si="9"/>
        <v>82.750200500544963</v>
      </c>
      <c r="L24" s="89">
        <v>7184</v>
      </c>
      <c r="M24" s="87">
        <v>6935.48783</v>
      </c>
      <c r="N24" s="90">
        <f t="shared" si="10"/>
        <v>-248.51216999999997</v>
      </c>
      <c r="O24" s="88">
        <f t="shared" si="11"/>
        <v>96.540754871937636</v>
      </c>
      <c r="P24" s="91">
        <v>690.08399715999997</v>
      </c>
      <c r="Q24" s="92">
        <f t="shared" si="6"/>
        <v>20.499707170000001</v>
      </c>
      <c r="R24" s="61"/>
      <c r="S24" s="61"/>
      <c r="T24" s="61"/>
      <c r="U24" s="61"/>
    </row>
    <row r="25" spans="1:22" ht="54" customHeight="1" x14ac:dyDescent="0.2">
      <c r="A25" s="62">
        <v>30401</v>
      </c>
      <c r="B25" s="84">
        <v>11</v>
      </c>
      <c r="C25" s="85" t="s">
        <v>48</v>
      </c>
      <c r="D25" s="86">
        <v>759</v>
      </c>
      <c r="E25" s="87">
        <v>511.98538000000002</v>
      </c>
      <c r="F25" s="87">
        <f t="shared" si="7"/>
        <v>-247.01461999999998</v>
      </c>
      <c r="G25" s="88">
        <f t="shared" si="8"/>
        <v>67.455254281949934</v>
      </c>
      <c r="H25" s="86">
        <v>1091</v>
      </c>
      <c r="I25" s="87">
        <v>74.747369999999989</v>
      </c>
      <c r="J25" s="87">
        <f t="shared" si="2"/>
        <v>-1016.25263</v>
      </c>
      <c r="K25" s="88">
        <f t="shared" si="9"/>
        <v>6.8512713107241048</v>
      </c>
      <c r="L25" s="89">
        <v>360</v>
      </c>
      <c r="M25" s="87">
        <v>22.959790000000002</v>
      </c>
      <c r="N25" s="90">
        <f t="shared" si="10"/>
        <v>-337.04021</v>
      </c>
      <c r="O25" s="88">
        <f t="shared" si="11"/>
        <v>6.3777194444444447</v>
      </c>
      <c r="P25" s="91">
        <v>0.08</v>
      </c>
      <c r="Q25" s="92">
        <f t="shared" si="6"/>
        <v>7.4747369999999994E-2</v>
      </c>
      <c r="R25" s="61"/>
      <c r="S25" s="61"/>
      <c r="T25" s="61"/>
      <c r="U25" s="61"/>
    </row>
    <row r="26" spans="1:22" ht="54" customHeight="1" x14ac:dyDescent="0.2">
      <c r="A26" s="62">
        <v>30500</v>
      </c>
      <c r="B26" s="84">
        <v>12</v>
      </c>
      <c r="C26" s="85" t="s">
        <v>49</v>
      </c>
      <c r="D26" s="86">
        <v>23759</v>
      </c>
      <c r="E26" s="87">
        <v>32164.951189999996</v>
      </c>
      <c r="F26" s="87">
        <f t="shared" si="7"/>
        <v>8405.9511899999961</v>
      </c>
      <c r="G26" s="88">
        <f t="shared" si="8"/>
        <v>135.38007150974366</v>
      </c>
      <c r="H26" s="86">
        <v>19971</v>
      </c>
      <c r="I26" s="87">
        <v>11037.769039999999</v>
      </c>
      <c r="J26" s="87">
        <f t="shared" si="2"/>
        <v>-8933.2309600000008</v>
      </c>
      <c r="K26" s="88">
        <f t="shared" si="9"/>
        <v>55.268985228581435</v>
      </c>
      <c r="L26" s="89">
        <v>6590</v>
      </c>
      <c r="M26" s="87">
        <v>3452.3814500000003</v>
      </c>
      <c r="N26" s="90">
        <f t="shared" si="10"/>
        <v>-3137.6185499999997</v>
      </c>
      <c r="O26" s="88">
        <f t="shared" si="11"/>
        <v>52.388185887708651</v>
      </c>
      <c r="P26" s="91">
        <v>331.28681391999999</v>
      </c>
      <c r="Q26" s="92">
        <f t="shared" si="6"/>
        <v>11.037769039999999</v>
      </c>
      <c r="R26" s="61"/>
      <c r="S26" s="61"/>
      <c r="T26" s="61"/>
      <c r="U26" s="61"/>
    </row>
    <row r="27" spans="1:22" ht="30" customHeight="1" x14ac:dyDescent="0.2">
      <c r="A27" s="62">
        <v>50100</v>
      </c>
      <c r="B27" s="84">
        <v>13</v>
      </c>
      <c r="C27" s="85" t="s">
        <v>50</v>
      </c>
      <c r="D27" s="86">
        <v>86375</v>
      </c>
      <c r="E27" s="87">
        <v>94275.551800000001</v>
      </c>
      <c r="F27" s="87">
        <f t="shared" si="7"/>
        <v>7900.5518000000011</v>
      </c>
      <c r="G27" s="88">
        <f t="shared" si="8"/>
        <v>109.14680382054993</v>
      </c>
      <c r="H27" s="86">
        <v>27984</v>
      </c>
      <c r="I27" s="87">
        <v>15339.7282</v>
      </c>
      <c r="J27" s="87">
        <f t="shared" si="2"/>
        <v>-12644.2718</v>
      </c>
      <c r="K27" s="88">
        <f t="shared" si="9"/>
        <v>54.816067038307601</v>
      </c>
      <c r="L27" s="89">
        <v>8675</v>
      </c>
      <c r="M27" s="87">
        <v>5851.2681900000007</v>
      </c>
      <c r="N27" s="90">
        <f t="shared" si="10"/>
        <v>-2823.7318099999993</v>
      </c>
      <c r="O27" s="88">
        <f>IF((IFERROR(M27/L27,0)*100)&gt;200,200,(IFERROR(M27/L27,0)*100))</f>
        <v>67.449777406340061</v>
      </c>
      <c r="P27" s="91">
        <v>523.32593770000005</v>
      </c>
      <c r="Q27" s="92">
        <f t="shared" si="6"/>
        <v>15.3397282</v>
      </c>
      <c r="R27" s="61"/>
      <c r="S27" s="61"/>
      <c r="T27" s="61"/>
      <c r="U27" s="61"/>
    </row>
    <row r="28" spans="1:22" ht="30" customHeight="1" x14ac:dyDescent="0.2">
      <c r="A28" s="62">
        <v>50200</v>
      </c>
      <c r="B28" s="84">
        <v>14</v>
      </c>
      <c r="C28" s="85" t="s">
        <v>51</v>
      </c>
      <c r="D28" s="86">
        <v>54183</v>
      </c>
      <c r="E28" s="87">
        <v>65514.599150000009</v>
      </c>
      <c r="F28" s="87">
        <f t="shared" si="7"/>
        <v>11331.599150000009</v>
      </c>
      <c r="G28" s="88">
        <f t="shared" si="8"/>
        <v>120.91356910839195</v>
      </c>
      <c r="H28" s="86">
        <v>28002</v>
      </c>
      <c r="I28" s="87">
        <v>11341.686700000002</v>
      </c>
      <c r="J28" s="87">
        <f t="shared" si="2"/>
        <v>-16660.313299999998</v>
      </c>
      <c r="K28" s="88">
        <f t="shared" si="9"/>
        <v>40.503130847796591</v>
      </c>
      <c r="L28" s="89">
        <v>8961</v>
      </c>
      <c r="M28" s="87">
        <v>3612.5695000000005</v>
      </c>
      <c r="N28" s="90">
        <f t="shared" si="10"/>
        <v>-5348.4304999999995</v>
      </c>
      <c r="O28" s="88">
        <f t="shared" si="11"/>
        <v>40.314356656623154</v>
      </c>
      <c r="P28" s="91">
        <v>250.12565197000001</v>
      </c>
      <c r="Q28" s="92">
        <f t="shared" si="6"/>
        <v>11.341686700000002</v>
      </c>
      <c r="R28" s="61"/>
      <c r="S28" s="61"/>
      <c r="T28" s="61"/>
      <c r="U28" s="61"/>
    </row>
    <row r="29" spans="1:22" ht="30" customHeight="1" x14ac:dyDescent="0.2">
      <c r="A29" s="62">
        <v>50910</v>
      </c>
      <c r="B29" s="84">
        <v>15</v>
      </c>
      <c r="C29" s="85" t="s">
        <v>52</v>
      </c>
      <c r="D29" s="86">
        <v>584</v>
      </c>
      <c r="E29" s="87">
        <v>2345.7107700000001</v>
      </c>
      <c r="F29" s="87">
        <f t="shared" si="7"/>
        <v>1761.7107700000001</v>
      </c>
      <c r="G29" s="88">
        <f t="shared" si="8"/>
        <v>200</v>
      </c>
      <c r="H29" s="86">
        <v>283</v>
      </c>
      <c r="I29" s="87">
        <v>823.04782999999986</v>
      </c>
      <c r="J29" s="87">
        <f t="shared" si="2"/>
        <v>540.04782999999986</v>
      </c>
      <c r="K29" s="88">
        <f t="shared" si="9"/>
        <v>200</v>
      </c>
      <c r="L29" s="89">
        <v>88</v>
      </c>
      <c r="M29" s="87">
        <v>-232.93834999999999</v>
      </c>
      <c r="N29" s="90">
        <f t="shared" si="10"/>
        <v>-320.93835000000001</v>
      </c>
      <c r="O29" s="88">
        <f t="shared" si="11"/>
        <v>-264.70267045454545</v>
      </c>
      <c r="P29" s="91">
        <v>0</v>
      </c>
      <c r="Q29" s="92">
        <f t="shared" si="6"/>
        <v>0.82304782999999981</v>
      </c>
      <c r="R29" s="61"/>
      <c r="S29" s="61"/>
      <c r="T29" s="61"/>
      <c r="U29" s="61"/>
    </row>
    <row r="30" spans="1:22" ht="30" customHeight="1" x14ac:dyDescent="0.2">
      <c r="A30" s="62">
        <v>50603</v>
      </c>
      <c r="B30" s="84">
        <v>16</v>
      </c>
      <c r="C30" s="85" t="s">
        <v>53</v>
      </c>
      <c r="D30" s="86">
        <v>4673</v>
      </c>
      <c r="E30" s="87">
        <v>3508.9305899999999</v>
      </c>
      <c r="F30" s="87">
        <f t="shared" si="7"/>
        <v>-1164.0694100000001</v>
      </c>
      <c r="G30" s="88">
        <f t="shared" si="8"/>
        <v>75.089462657821528</v>
      </c>
      <c r="H30" s="86">
        <v>1741</v>
      </c>
      <c r="I30" s="87">
        <v>1043.3633500000001</v>
      </c>
      <c r="J30" s="87">
        <f t="shared" si="2"/>
        <v>-697.63664999999992</v>
      </c>
      <c r="K30" s="88">
        <f t="shared" si="9"/>
        <v>59.928968983342912</v>
      </c>
      <c r="L30" s="89">
        <v>580</v>
      </c>
      <c r="M30" s="87">
        <v>608.3001999999999</v>
      </c>
      <c r="N30" s="90">
        <f t="shared" si="10"/>
        <v>28.300199999999904</v>
      </c>
      <c r="O30" s="88">
        <f t="shared" si="11"/>
        <v>104.87934482758618</v>
      </c>
      <c r="P30" s="91">
        <v>229.00451643000002</v>
      </c>
      <c r="Q30" s="92">
        <f t="shared" si="6"/>
        <v>1.0433633500000001</v>
      </c>
      <c r="R30" s="61"/>
      <c r="S30" s="61"/>
      <c r="T30" s="61"/>
      <c r="U30" s="61"/>
    </row>
    <row r="31" spans="1:22" ht="30" customHeight="1" x14ac:dyDescent="0.2">
      <c r="A31" s="62">
        <v>50300</v>
      </c>
      <c r="B31" s="84">
        <v>17</v>
      </c>
      <c r="C31" s="85" t="s">
        <v>54</v>
      </c>
      <c r="D31" s="86">
        <v>47685</v>
      </c>
      <c r="E31" s="87">
        <v>76596.690669999996</v>
      </c>
      <c r="F31" s="87">
        <f t="shared" si="7"/>
        <v>28911.690669999996</v>
      </c>
      <c r="G31" s="88">
        <f t="shared" si="8"/>
        <v>160.63057705777496</v>
      </c>
      <c r="H31" s="86">
        <v>6800</v>
      </c>
      <c r="I31" s="87">
        <v>13515.904550000001</v>
      </c>
      <c r="J31" s="87">
        <f t="shared" si="2"/>
        <v>6715.9045500000011</v>
      </c>
      <c r="K31" s="88">
        <f t="shared" si="9"/>
        <v>198.76330220588235</v>
      </c>
      <c r="L31" s="89">
        <v>2147</v>
      </c>
      <c r="M31" s="87">
        <v>2424.2580500000004</v>
      </c>
      <c r="N31" s="90">
        <f t="shared" si="10"/>
        <v>277.25805000000037</v>
      </c>
      <c r="O31" s="88">
        <f t="shared" si="11"/>
        <v>112.9137424312995</v>
      </c>
      <c r="P31" s="91">
        <v>152.83085344</v>
      </c>
      <c r="Q31" s="92">
        <f t="shared" si="6"/>
        <v>13.515904550000002</v>
      </c>
      <c r="R31" s="61"/>
      <c r="S31" s="61"/>
      <c r="T31" s="61"/>
      <c r="U31" s="61"/>
    </row>
    <row r="32" spans="1:22" s="93" customFormat="1" ht="46.5" customHeight="1" x14ac:dyDescent="0.2">
      <c r="B32" s="94">
        <v>20</v>
      </c>
      <c r="C32" s="95" t="s">
        <v>55</v>
      </c>
      <c r="D32" s="96">
        <f>+D33+D34+D35+D36</f>
        <v>18250</v>
      </c>
      <c r="E32" s="97">
        <f>+E33+E34+E35+E36</f>
        <v>53478.939249999996</v>
      </c>
      <c r="F32" s="97">
        <f t="shared" si="7"/>
        <v>35228.939249999996</v>
      </c>
      <c r="G32" s="88">
        <f t="shared" si="8"/>
        <v>200</v>
      </c>
      <c r="H32" s="96">
        <f>+H33+H34+H35+H36</f>
        <v>9850</v>
      </c>
      <c r="I32" s="97">
        <v>11907.0687</v>
      </c>
      <c r="J32" s="97">
        <f t="shared" ref="J32:N32" si="12">+J33+J34+J35+J36</f>
        <v>2057.0687000000007</v>
      </c>
      <c r="K32" s="88">
        <f t="shared" si="9"/>
        <v>120.8839461928934</v>
      </c>
      <c r="L32" s="96">
        <f t="shared" si="12"/>
        <v>3280</v>
      </c>
      <c r="M32" s="97">
        <v>5424.2123300000003</v>
      </c>
      <c r="N32" s="98">
        <f t="shared" si="12"/>
        <v>2144.2123300000003</v>
      </c>
      <c r="O32" s="88">
        <f t="shared" si="11"/>
        <v>165.37232713414636</v>
      </c>
      <c r="P32" s="99">
        <v>1198.8455079400001</v>
      </c>
      <c r="Q32" s="92">
        <f t="shared" si="6"/>
        <v>11.9070687</v>
      </c>
      <c r="R32" s="100"/>
      <c r="S32" s="100"/>
      <c r="T32" s="100"/>
      <c r="U32" s="100"/>
      <c r="V32" s="62"/>
    </row>
    <row r="33" spans="1:22" ht="30" customHeight="1" x14ac:dyDescent="0.2">
      <c r="B33" s="102">
        <v>20.100000000000001</v>
      </c>
      <c r="C33" s="85" t="s">
        <v>56</v>
      </c>
      <c r="D33" s="86">
        <v>0</v>
      </c>
      <c r="E33" s="87">
        <v>-2129.8640099999998</v>
      </c>
      <c r="F33" s="87">
        <f t="shared" si="7"/>
        <v>-2129.8640099999998</v>
      </c>
      <c r="G33" s="88">
        <f t="shared" si="8"/>
        <v>0</v>
      </c>
      <c r="H33" s="86">
        <v>0</v>
      </c>
      <c r="I33" s="87">
        <v>7.08758</v>
      </c>
      <c r="J33" s="87">
        <f t="shared" si="2"/>
        <v>7.08758</v>
      </c>
      <c r="K33" s="88">
        <f t="shared" si="9"/>
        <v>0</v>
      </c>
      <c r="L33" s="89">
        <v>0</v>
      </c>
      <c r="M33" s="87">
        <v>39.951260000000005</v>
      </c>
      <c r="N33" s="90">
        <f t="shared" si="10"/>
        <v>39.951260000000005</v>
      </c>
      <c r="O33" s="88">
        <f t="shared" si="11"/>
        <v>0</v>
      </c>
      <c r="P33" s="91">
        <v>4.5287638099999992</v>
      </c>
      <c r="Q33" s="92">
        <f t="shared" si="6"/>
        <v>7.0875799999999996E-3</v>
      </c>
      <c r="R33" s="61"/>
      <c r="S33" s="61"/>
      <c r="T33" s="61"/>
      <c r="U33" s="61"/>
    </row>
    <row r="34" spans="1:22" ht="30" customHeight="1" x14ac:dyDescent="0.2">
      <c r="B34" s="102">
        <v>20.2</v>
      </c>
      <c r="C34" s="85" t="s">
        <v>57</v>
      </c>
      <c r="D34" s="86">
        <v>0</v>
      </c>
      <c r="E34" s="87">
        <v>29985.112000000001</v>
      </c>
      <c r="F34" s="105">
        <f t="shared" si="7"/>
        <v>29985.112000000001</v>
      </c>
      <c r="G34" s="106">
        <f t="shared" si="8"/>
        <v>0</v>
      </c>
      <c r="H34" s="86">
        <v>0</v>
      </c>
      <c r="I34" s="87">
        <v>7598.1454199999998</v>
      </c>
      <c r="J34" s="105">
        <f t="shared" si="2"/>
        <v>7598.1454199999998</v>
      </c>
      <c r="K34" s="106">
        <f t="shared" si="9"/>
        <v>0</v>
      </c>
      <c r="L34" s="89">
        <v>0</v>
      </c>
      <c r="M34" s="87">
        <v>2393.6316000000002</v>
      </c>
      <c r="N34" s="107">
        <f t="shared" si="10"/>
        <v>2393.6316000000002</v>
      </c>
      <c r="O34" s="106">
        <f t="shared" si="11"/>
        <v>0</v>
      </c>
      <c r="P34" s="91">
        <v>886.69902399</v>
      </c>
      <c r="Q34" s="92">
        <f t="shared" si="6"/>
        <v>7.5981454199999998</v>
      </c>
      <c r="R34" s="61"/>
      <c r="S34" s="61"/>
      <c r="T34" s="61"/>
      <c r="U34" s="61"/>
    </row>
    <row r="35" spans="1:22" ht="30" customHeight="1" x14ac:dyDescent="0.2">
      <c r="A35" s="62">
        <v>50908</v>
      </c>
      <c r="B35" s="102">
        <v>20.3</v>
      </c>
      <c r="C35" s="85" t="s">
        <v>58</v>
      </c>
      <c r="D35" s="86">
        <v>18250</v>
      </c>
      <c r="E35" s="87">
        <v>7641.9765199999993</v>
      </c>
      <c r="F35" s="105">
        <f t="shared" si="7"/>
        <v>-10608.02348</v>
      </c>
      <c r="G35" s="106">
        <f t="shared" si="8"/>
        <v>41.873843945205472</v>
      </c>
      <c r="H35" s="86">
        <v>9850</v>
      </c>
      <c r="I35" s="87">
        <v>0</v>
      </c>
      <c r="J35" s="105">
        <f t="shared" si="2"/>
        <v>-9850</v>
      </c>
      <c r="K35" s="106">
        <f t="shared" si="9"/>
        <v>0</v>
      </c>
      <c r="L35" s="89">
        <v>3280</v>
      </c>
      <c r="M35" s="87">
        <v>0</v>
      </c>
      <c r="N35" s="107">
        <f t="shared" si="10"/>
        <v>-3280</v>
      </c>
      <c r="O35" s="106">
        <f t="shared" si="11"/>
        <v>0</v>
      </c>
      <c r="P35" s="91">
        <v>0</v>
      </c>
      <c r="Q35" s="92">
        <f t="shared" si="6"/>
        <v>0</v>
      </c>
      <c r="R35" s="61"/>
      <c r="S35" s="61"/>
      <c r="T35" s="61"/>
      <c r="U35" s="61"/>
    </row>
    <row r="36" spans="1:22" ht="30" customHeight="1" thickBot="1" x14ac:dyDescent="0.25">
      <c r="A36" s="62">
        <v>50605</v>
      </c>
      <c r="B36" s="108">
        <v>20</v>
      </c>
      <c r="C36" s="109" t="s">
        <v>59</v>
      </c>
      <c r="D36" s="86">
        <v>0</v>
      </c>
      <c r="E36" s="87">
        <v>17981.714739999999</v>
      </c>
      <c r="F36" s="105">
        <f t="shared" si="7"/>
        <v>17981.714739999999</v>
      </c>
      <c r="G36" s="106">
        <f t="shared" si="8"/>
        <v>0</v>
      </c>
      <c r="H36" s="86">
        <v>0</v>
      </c>
      <c r="I36" s="87">
        <v>4301.8357000000005</v>
      </c>
      <c r="J36" s="105">
        <f t="shared" si="2"/>
        <v>4301.8357000000005</v>
      </c>
      <c r="K36" s="106">
        <f t="shared" si="9"/>
        <v>0</v>
      </c>
      <c r="L36" s="89">
        <v>0</v>
      </c>
      <c r="M36" s="87">
        <v>2990.6294700000003</v>
      </c>
      <c r="N36" s="107">
        <f t="shared" si="10"/>
        <v>2990.6294700000003</v>
      </c>
      <c r="O36" s="106">
        <f t="shared" si="11"/>
        <v>0</v>
      </c>
      <c r="P36" s="91">
        <v>307.61772014000002</v>
      </c>
      <c r="Q36" s="92">
        <f t="shared" si="6"/>
        <v>4.3018357000000007</v>
      </c>
      <c r="R36" s="61"/>
      <c r="S36" s="61"/>
      <c r="T36" s="61"/>
      <c r="U36" s="61"/>
    </row>
    <row r="37" spans="1:22" s="1" customFormat="1" ht="69.75" customHeight="1" thickBot="1" x14ac:dyDescent="0.25">
      <c r="B37" s="156" t="s">
        <v>60</v>
      </c>
      <c r="C37" s="157"/>
      <c r="D37" s="110">
        <f>SUM(D8:D36)-D13-D32</f>
        <v>1679648</v>
      </c>
      <c r="E37" s="111">
        <f>SUM(E8:E36)-E13-E32</f>
        <v>2106220.0393800004</v>
      </c>
      <c r="F37" s="111">
        <f t="shared" si="7"/>
        <v>426572.03938000044</v>
      </c>
      <c r="G37" s="112">
        <f t="shared" si="8"/>
        <v>125.39651399459891</v>
      </c>
      <c r="H37" s="110">
        <f>SUM(H8:H36)-H13-H32</f>
        <v>748260</v>
      </c>
      <c r="I37" s="111">
        <f>SUM(I8:I36)-I13-I32</f>
        <v>360719.55111999996</v>
      </c>
      <c r="J37" s="111">
        <f t="shared" si="2"/>
        <v>-387540.44888000004</v>
      </c>
      <c r="K37" s="112">
        <f t="shared" si="9"/>
        <v>48.207782204046715</v>
      </c>
      <c r="L37" s="110">
        <f>SUM(L8:L36)-L13-L32</f>
        <v>209147</v>
      </c>
      <c r="M37" s="111">
        <f>SUM(M8:M36)-M13-M32</f>
        <v>144412.22336</v>
      </c>
      <c r="N37" s="113">
        <f t="shared" si="10"/>
        <v>-64734.776639999996</v>
      </c>
      <c r="O37" s="112">
        <f t="shared" si="11"/>
        <v>69.048192591813418</v>
      </c>
      <c r="P37" s="114">
        <f>SUM(P8:P36)-P13-P32</f>
        <v>11888.475948800002</v>
      </c>
      <c r="Q37" s="92">
        <f t="shared" si="6"/>
        <v>360.71955111999995</v>
      </c>
      <c r="R37" s="92"/>
      <c r="S37" s="92"/>
      <c r="T37" s="92"/>
      <c r="U37" s="92"/>
      <c r="V37" s="62"/>
    </row>
    <row r="38" spans="1:22" s="115" customFormat="1" ht="30" customHeight="1" x14ac:dyDescent="0.3">
      <c r="B38" s="116"/>
      <c r="C38" s="117"/>
      <c r="D38" s="117"/>
      <c r="E38" s="118">
        <v>348831.07518999989</v>
      </c>
      <c r="F38" s="117"/>
      <c r="G38" s="119"/>
      <c r="H38" s="117"/>
      <c r="I38" s="118">
        <v>348831.07518999989</v>
      </c>
      <c r="J38" s="118"/>
      <c r="K38" s="119"/>
      <c r="L38" s="118"/>
      <c r="M38" s="118">
        <v>132523.74736999997</v>
      </c>
      <c r="N38" s="118"/>
      <c r="O38" s="119"/>
      <c r="P38" s="118">
        <v>9059.4449774799996</v>
      </c>
      <c r="Q38" s="117"/>
      <c r="R38" s="117"/>
    </row>
    <row r="39" spans="1:22" s="115" customFormat="1" ht="33" customHeight="1" x14ac:dyDescent="0.3">
      <c r="B39" s="116"/>
      <c r="C39" s="117"/>
      <c r="D39" s="117"/>
      <c r="E39" s="118">
        <f>+E37-E38</f>
        <v>1757388.9641900007</v>
      </c>
      <c r="F39" s="117"/>
      <c r="G39" s="119"/>
      <c r="H39" s="117"/>
      <c r="I39" s="118">
        <f>+I37-I38</f>
        <v>11888.475930000073</v>
      </c>
      <c r="J39" s="118"/>
      <c r="K39" s="119"/>
      <c r="L39" s="118"/>
      <c r="M39" s="118">
        <f>+M37-M38</f>
        <v>11888.475990000035</v>
      </c>
      <c r="N39" s="118"/>
      <c r="O39" s="119"/>
      <c r="P39" s="118">
        <f>+P37-P38</f>
        <v>2829.0309713200022</v>
      </c>
      <c r="Q39" s="120"/>
      <c r="R39" s="117"/>
      <c r="V39" s="62"/>
    </row>
    <row r="40" spans="1:22" s="121" customFormat="1" ht="36.75" customHeight="1" x14ac:dyDescent="0.25">
      <c r="B40" s="122"/>
      <c r="C40" s="123"/>
      <c r="D40" s="123"/>
      <c r="E40" s="124"/>
      <c r="F40" s="123"/>
      <c r="G40" s="125"/>
      <c r="H40" s="123"/>
      <c r="I40" s="123"/>
      <c r="J40" s="123"/>
      <c r="K40" s="125"/>
      <c r="L40" s="123"/>
      <c r="M40" s="126"/>
      <c r="N40" s="123"/>
      <c r="O40" s="125"/>
      <c r="P40" s="123"/>
      <c r="Q40" s="123"/>
      <c r="R40" s="123"/>
    </row>
    <row r="41" spans="1:22" s="121" customFormat="1" ht="36.75" customHeight="1" x14ac:dyDescent="0.25">
      <c r="B41" s="122"/>
      <c r="C41" s="123"/>
      <c r="D41" s="123"/>
      <c r="E41" s="123"/>
      <c r="F41" s="123"/>
      <c r="G41" s="125"/>
      <c r="H41" s="123"/>
      <c r="I41" s="123"/>
      <c r="J41" s="123"/>
      <c r="K41" s="125"/>
      <c r="L41" s="123"/>
      <c r="M41" s="123"/>
      <c r="N41" s="123"/>
      <c r="O41" s="125"/>
      <c r="P41" s="123"/>
      <c r="Q41" s="123"/>
      <c r="R41" s="123"/>
      <c r="V41" s="123"/>
    </row>
    <row r="42" spans="1:22" s="121" customFormat="1" ht="36.75" customHeight="1" x14ac:dyDescent="0.25">
      <c r="B42" s="122"/>
      <c r="C42" s="123"/>
      <c r="D42" s="123"/>
      <c r="E42" s="123"/>
      <c r="F42" s="123"/>
      <c r="G42" s="125"/>
      <c r="H42" s="123"/>
      <c r="I42" s="123"/>
      <c r="J42" s="123"/>
      <c r="K42" s="125"/>
      <c r="L42" s="123"/>
      <c r="M42" s="123"/>
      <c r="N42" s="123"/>
      <c r="O42" s="125"/>
      <c r="P42" s="123"/>
      <c r="Q42" s="123"/>
      <c r="R42" s="123"/>
    </row>
  </sheetData>
  <mergeCells count="12">
    <mergeCell ref="O6:O7"/>
    <mergeCell ref="B37:C37"/>
    <mergeCell ref="B1:P1"/>
    <mergeCell ref="L3:P3"/>
    <mergeCell ref="B4:B7"/>
    <mergeCell ref="C4:C7"/>
    <mergeCell ref="D4:G6"/>
    <mergeCell ref="H4:K6"/>
    <mergeCell ref="L4:O5"/>
    <mergeCell ref="P4:P7"/>
    <mergeCell ref="L6:L7"/>
    <mergeCell ref="M6:M7"/>
  </mergeCells>
  <printOptions horizontalCentered="1"/>
  <pageMargins left="0" right="0" top="0" bottom="0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Маҳаллий бюд.</vt:lpstr>
      <vt:lpstr>Мест</vt:lpstr>
      <vt:lpstr>Мест!Заголовки_для_печати</vt:lpstr>
      <vt:lpstr>'Маҳаллий бюд.'!Область_печати</vt:lpstr>
      <vt:lpstr>Мест!Область_печати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31F02_RMD_1</dc:creator>
  <cp:lastModifiedBy>user</cp:lastModifiedBy>
  <cp:lastPrinted>2023-11-17T10:37:19Z</cp:lastPrinted>
  <dcterms:created xsi:type="dcterms:W3CDTF">2023-11-17T10:16:58Z</dcterms:created>
  <dcterms:modified xsi:type="dcterms:W3CDTF">2023-11-21T04:34:40Z</dcterms:modified>
</cp:coreProperties>
</file>